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ale\sustainability\09_Theresa\Unterlagen\Strategy\Sustainable Supply Chain\RMI_Konfliktmineralien\Templates 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5" i="5" l="1"/>
  <c r="X55" i="5"/>
  <c r="V55" i="5"/>
  <c r="AB54" i="5"/>
  <c r="X54" i="5"/>
  <c r="V54" i="5"/>
  <c r="AB53" i="5"/>
  <c r="X53" i="5"/>
  <c r="V53" i="5"/>
  <c r="AB52" i="5"/>
  <c r="X52" i="5"/>
  <c r="V52" i="5"/>
  <c r="AB51" i="5"/>
  <c r="X51" i="5"/>
  <c r="V51" i="5"/>
  <c r="AB50" i="5"/>
  <c r="X50" i="5"/>
  <c r="V50" i="5"/>
  <c r="AB49" i="5"/>
  <c r="X49" i="5"/>
  <c r="V49" i="5"/>
  <c r="AB46" i="5"/>
  <c r="X46" i="5"/>
  <c r="V46" i="5"/>
  <c r="AB45" i="5"/>
  <c r="X45" i="5"/>
  <c r="V45" i="5"/>
  <c r="AB44" i="5"/>
  <c r="X44" i="5"/>
  <c r="V44" i="5"/>
  <c r="AB43" i="5"/>
  <c r="X43" i="5"/>
  <c r="V43" i="5"/>
  <c r="AB42" i="5"/>
  <c r="X42" i="5"/>
  <c r="AB41" i="5"/>
  <c r="X41" i="5"/>
  <c r="AB40" i="5"/>
  <c r="X40" i="5"/>
  <c r="AB39" i="5"/>
  <c r="X39" i="5"/>
  <c r="AB38" i="5"/>
  <c r="X38" i="5"/>
  <c r="AB37" i="5"/>
  <c r="X37" i="5"/>
  <c r="AB36" i="5"/>
  <c r="X36" i="5"/>
  <c r="AB35" i="5"/>
  <c r="X35" i="5"/>
  <c r="AB34" i="5"/>
  <c r="X34" i="5"/>
  <c r="AB33" i="5"/>
  <c r="X33" i="5"/>
  <c r="AB32" i="5"/>
  <c r="X32" i="5"/>
  <c r="AB31" i="5"/>
  <c r="X31" i="5"/>
  <c r="AB30" i="5"/>
  <c r="X30" i="5"/>
  <c r="AB29" i="5"/>
  <c r="X29" i="5"/>
  <c r="AB28" i="5"/>
  <c r="X28" i="5"/>
  <c r="AB27" i="5"/>
  <c r="X27" i="5"/>
  <c r="AB26" i="5"/>
  <c r="X26" i="5"/>
  <c r="AB25" i="5"/>
  <c r="X25" i="5"/>
  <c r="AB24" i="5"/>
  <c r="X24" i="5"/>
  <c r="AB23" i="5"/>
  <c r="X23" i="5"/>
  <c r="AB22" i="5"/>
  <c r="X22" i="5"/>
  <c r="AB21" i="5"/>
  <c r="X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AB7" i="5"/>
  <c r="X7" i="5"/>
  <c r="S44" i="5"/>
  <c r="S55" i="5"/>
  <c r="S18" i="5"/>
  <c r="S12" i="5"/>
  <c r="S10" i="5"/>
  <c r="S49" i="5"/>
  <c r="S45" i="5"/>
  <c r="S9" i="5"/>
  <c r="S53" i="5"/>
  <c r="S13" i="5"/>
  <c r="S19" i="5"/>
  <c r="S50" i="5"/>
  <c r="S14" i="5"/>
  <c r="S51" i="5"/>
  <c r="S15" i="5"/>
  <c r="S52" i="5"/>
  <c r="S43" i="5"/>
  <c r="S20" i="5"/>
  <c r="S54" i="5"/>
  <c r="S16" i="5"/>
  <c r="S17" i="5"/>
  <c r="S11" i="5"/>
  <c r="S46" i="5"/>
  <c r="T56" i="5" l="1"/>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56" i="5"/>
  <c r="E56" i="5"/>
  <c r="X56" i="5" s="1"/>
  <c r="V57" i="5"/>
  <c r="E57" i="5"/>
  <c r="X57" i="5" s="1"/>
  <c r="V58" i="5"/>
  <c r="E58" i="5"/>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X71" i="5" s="1"/>
  <c r="V72" i="5"/>
  <c r="E72" i="5"/>
  <c r="X72" i="5" s="1"/>
  <c r="V73" i="5"/>
  <c r="E73" i="5"/>
  <c r="X73" i="5" s="1"/>
  <c r="V74" i="5"/>
  <c r="E74" i="5"/>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V86" i="5"/>
  <c r="E86" i="5"/>
  <c r="V87" i="5"/>
  <c r="E87" i="5"/>
  <c r="X87" i="5" s="1"/>
  <c r="V88" i="5"/>
  <c r="E88" i="5"/>
  <c r="X88" i="5" s="1"/>
  <c r="V89" i="5"/>
  <c r="E89" i="5"/>
  <c r="X89" i="5" s="1"/>
  <c r="V90" i="5"/>
  <c r="E90" i="5"/>
  <c r="V91" i="5"/>
  <c r="E91" i="5"/>
  <c r="X91" i="5" s="1"/>
  <c r="V92" i="5"/>
  <c r="E92" i="5"/>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V106" i="5"/>
  <c r="E106" i="5"/>
  <c r="V107" i="5"/>
  <c r="E107" i="5"/>
  <c r="X107" i="5" s="1"/>
  <c r="V108" i="5"/>
  <c r="E108" i="5"/>
  <c r="V109" i="5"/>
  <c r="E109" i="5"/>
  <c r="X109" i="5" s="1"/>
  <c r="V110" i="5"/>
  <c r="E110" i="5"/>
  <c r="V111" i="5"/>
  <c r="E111" i="5"/>
  <c r="X111" i="5" s="1"/>
  <c r="V112" i="5"/>
  <c r="E112" i="5"/>
  <c r="V113" i="5"/>
  <c r="E113" i="5"/>
  <c r="X113" i="5" s="1"/>
  <c r="V114" i="5"/>
  <c r="E114" i="5"/>
  <c r="V115" i="5"/>
  <c r="E115" i="5"/>
  <c r="X115" i="5" s="1"/>
  <c r="V116" i="5"/>
  <c r="E116" i="5"/>
  <c r="V117" i="5"/>
  <c r="E117" i="5"/>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V151" i="5"/>
  <c r="E151" i="5"/>
  <c r="X151" i="5" s="1"/>
  <c r="V152" i="5"/>
  <c r="E152" i="5"/>
  <c r="V153" i="5"/>
  <c r="E153" i="5"/>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V191" i="5"/>
  <c r="E191" i="5"/>
  <c r="X191" i="5" s="1"/>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V205" i="5"/>
  <c r="E205" i="5"/>
  <c r="X205" i="5" s="1"/>
  <c r="V206" i="5"/>
  <c r="E206" i="5"/>
  <c r="V207" i="5"/>
  <c r="E207" i="5"/>
  <c r="X207" i="5" s="1"/>
  <c r="V208" i="5"/>
  <c r="E208" i="5"/>
  <c r="V209" i="5"/>
  <c r="E209" i="5"/>
  <c r="X209" i="5" s="1"/>
  <c r="V210" i="5"/>
  <c r="E210" i="5"/>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X253" i="5" s="1"/>
  <c r="V254" i="5"/>
  <c r="E254" i="5"/>
  <c r="V255" i="5"/>
  <c r="E255" i="5"/>
  <c r="X255" i="5" s="1"/>
  <c r="V256" i="5"/>
  <c r="E256" i="5"/>
  <c r="V257" i="5"/>
  <c r="E257" i="5"/>
  <c r="X257" i="5" s="1"/>
  <c r="V258" i="5"/>
  <c r="E258" i="5"/>
  <c r="V259" i="5"/>
  <c r="E259" i="5"/>
  <c r="X259" i="5" s="1"/>
  <c r="V260" i="5"/>
  <c r="E260" i="5"/>
  <c r="V261" i="5"/>
  <c r="E261" i="5"/>
  <c r="X261" i="5" s="1"/>
  <c r="V262" i="5"/>
  <c r="E262" i="5"/>
  <c r="V263" i="5"/>
  <c r="E263" i="5"/>
  <c r="X263" i="5" s="1"/>
  <c r="V264" i="5"/>
  <c r="E264" i="5"/>
  <c r="V265" i="5"/>
  <c r="E265" i="5"/>
  <c r="X265" i="5" s="1"/>
  <c r="V266" i="5"/>
  <c r="E266" i="5"/>
  <c r="V267" i="5"/>
  <c r="E267" i="5"/>
  <c r="X267" i="5" s="1"/>
  <c r="V268" i="5"/>
  <c r="E268" i="5"/>
  <c r="V269" i="5"/>
  <c r="E269" i="5"/>
  <c r="X269" i="5" s="1"/>
  <c r="V270" i="5"/>
  <c r="E270" i="5"/>
  <c r="V271" i="5"/>
  <c r="E271" i="5"/>
  <c r="X271" i="5" s="1"/>
  <c r="V272" i="5"/>
  <c r="E272" i="5"/>
  <c r="V273" i="5"/>
  <c r="E273" i="5"/>
  <c r="V274" i="5"/>
  <c r="E274" i="5"/>
  <c r="V275" i="5"/>
  <c r="E275" i="5"/>
  <c r="X275" i="5" s="1"/>
  <c r="V276" i="5"/>
  <c r="E276" i="5"/>
  <c r="V277" i="5"/>
  <c r="E277" i="5"/>
  <c r="X277" i="5" s="1"/>
  <c r="V278" i="5"/>
  <c r="E278" i="5"/>
  <c r="V279" i="5"/>
  <c r="E279" i="5"/>
  <c r="X279" i="5" s="1"/>
  <c r="V280" i="5"/>
  <c r="E280" i="5"/>
  <c r="V281" i="5"/>
  <c r="E281" i="5"/>
  <c r="X281" i="5" s="1"/>
  <c r="V282" i="5"/>
  <c r="E282" i="5"/>
  <c r="V283" i="5"/>
  <c r="E283" i="5"/>
  <c r="X283" i="5" s="1"/>
  <c r="V284" i="5"/>
  <c r="E284" i="5"/>
  <c r="V285" i="5"/>
  <c r="E285" i="5"/>
  <c r="X285" i="5" s="1"/>
  <c r="V286" i="5"/>
  <c r="E286" i="5"/>
  <c r="V287" i="5"/>
  <c r="E287" i="5"/>
  <c r="X287" i="5" s="1"/>
  <c r="V288" i="5"/>
  <c r="E288" i="5"/>
  <c r="V289" i="5"/>
  <c r="E289" i="5"/>
  <c r="X289" i="5" s="1"/>
  <c r="V290" i="5"/>
  <c r="E290" i="5"/>
  <c r="V291" i="5"/>
  <c r="E291" i="5"/>
  <c r="X291" i="5" s="1"/>
  <c r="V292" i="5"/>
  <c r="E292" i="5"/>
  <c r="V293" i="5"/>
  <c r="E293" i="5"/>
  <c r="X293" i="5" s="1"/>
  <c r="V294" i="5"/>
  <c r="E294" i="5"/>
  <c r="V295" i="5"/>
  <c r="E295" i="5"/>
  <c r="X295" i="5" s="1"/>
  <c r="V296" i="5"/>
  <c r="E296" i="5"/>
  <c r="V297" i="5"/>
  <c r="E297" i="5"/>
  <c r="X297" i="5" s="1"/>
  <c r="V298" i="5"/>
  <c r="E298" i="5"/>
  <c r="V299" i="5"/>
  <c r="E299" i="5"/>
  <c r="X299" i="5" s="1"/>
  <c r="V300" i="5"/>
  <c r="E300" i="5"/>
  <c r="V301" i="5"/>
  <c r="E301" i="5"/>
  <c r="X301" i="5" s="1"/>
  <c r="V302" i="5"/>
  <c r="E302" i="5"/>
  <c r="V303" i="5"/>
  <c r="E303" i="5"/>
  <c r="X303" i="5" s="1"/>
  <c r="V304" i="5"/>
  <c r="E304" i="5"/>
  <c r="X304" i="5" s="1"/>
  <c r="V305" i="5"/>
  <c r="E305" i="5"/>
  <c r="X305" i="5" s="1"/>
  <c r="V306" i="5"/>
  <c r="E306" i="5"/>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V319" i="5"/>
  <c r="E319" i="5"/>
  <c r="X319" i="5" s="1"/>
  <c r="V320" i="5"/>
  <c r="E320" i="5"/>
  <c r="V321" i="5"/>
  <c r="E321" i="5"/>
  <c r="X321" i="5" s="1"/>
  <c r="V322" i="5"/>
  <c r="E322" i="5"/>
  <c r="V323" i="5"/>
  <c r="E323" i="5"/>
  <c r="X323" i="5" s="1"/>
  <c r="V324" i="5"/>
  <c r="E324" i="5"/>
  <c r="V325" i="5"/>
  <c r="E325" i="5"/>
  <c r="X325" i="5" s="1"/>
  <c r="V326" i="5"/>
  <c r="E326" i="5"/>
  <c r="V327" i="5"/>
  <c r="E327" i="5"/>
  <c r="X327" i="5" s="1"/>
  <c r="V328" i="5"/>
  <c r="E328" i="5"/>
  <c r="V329" i="5"/>
  <c r="E329" i="5"/>
  <c r="X329" i="5" s="1"/>
  <c r="V330" i="5"/>
  <c r="E330" i="5"/>
  <c r="V331" i="5"/>
  <c r="E331" i="5"/>
  <c r="X331" i="5" s="1"/>
  <c r="V332" i="5"/>
  <c r="E332" i="5"/>
  <c r="X332" i="5" s="1"/>
  <c r="V333" i="5"/>
  <c r="E333" i="5"/>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V357" i="5"/>
  <c r="E357" i="5"/>
  <c r="X357" i="5" s="1"/>
  <c r="V358" i="5"/>
  <c r="E358" i="5"/>
  <c r="V359" i="5"/>
  <c r="E359" i="5"/>
  <c r="X359" i="5" s="1"/>
  <c r="V360" i="5"/>
  <c r="E360" i="5"/>
  <c r="V361" i="5"/>
  <c r="E361" i="5"/>
  <c r="X361" i="5" s="1"/>
  <c r="V362" i="5"/>
  <c r="E362" i="5"/>
  <c r="V363" i="5"/>
  <c r="E363" i="5"/>
  <c r="X363" i="5" s="1"/>
  <c r="V364" i="5"/>
  <c r="E364" i="5"/>
  <c r="X364" i="5" s="1"/>
  <c r="V365" i="5"/>
  <c r="E365" i="5"/>
  <c r="X365" i="5" s="1"/>
  <c r="V366" i="5"/>
  <c r="E366" i="5"/>
  <c r="V367" i="5"/>
  <c r="E367" i="5"/>
  <c r="V368" i="5"/>
  <c r="E368" i="5"/>
  <c r="X368" i="5" s="1"/>
  <c r="V369" i="5"/>
  <c r="E369" i="5"/>
  <c r="V370" i="5"/>
  <c r="E370" i="5"/>
  <c r="V371" i="5"/>
  <c r="E371" i="5"/>
  <c r="X371" i="5" s="1"/>
  <c r="V372" i="5"/>
  <c r="E372" i="5"/>
  <c r="X372" i="5" s="1"/>
  <c r="V373" i="5"/>
  <c r="E373" i="5"/>
  <c r="X373" i="5" s="1"/>
  <c r="V374" i="5"/>
  <c r="E374" i="5"/>
  <c r="V375" i="5"/>
  <c r="E375" i="5"/>
  <c r="V376" i="5"/>
  <c r="E376" i="5"/>
  <c r="V377" i="5"/>
  <c r="E377" i="5"/>
  <c r="V378" i="5"/>
  <c r="E378" i="5"/>
  <c r="V379" i="5"/>
  <c r="E379" i="5"/>
  <c r="X379" i="5" s="1"/>
  <c r="V380" i="5"/>
  <c r="E380" i="5"/>
  <c r="X380" i="5" s="1"/>
  <c r="V381" i="5"/>
  <c r="E381" i="5"/>
  <c r="X381" i="5" s="1"/>
  <c r="V382" i="5"/>
  <c r="E382" i="5"/>
  <c r="V383" i="5"/>
  <c r="E383" i="5"/>
  <c r="X383" i="5" s="1"/>
  <c r="V384" i="5"/>
  <c r="E384" i="5"/>
  <c r="X384" i="5" s="1"/>
  <c r="V385" i="5"/>
  <c r="E385" i="5"/>
  <c r="V386" i="5"/>
  <c r="E386" i="5"/>
  <c r="V387" i="5"/>
  <c r="E387" i="5"/>
  <c r="X387" i="5" s="1"/>
  <c r="V388" i="5"/>
  <c r="E388" i="5"/>
  <c r="X388" i="5" s="1"/>
  <c r="V389" i="5"/>
  <c r="E389" i="5"/>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V470" i="5"/>
  <c r="E470" i="5"/>
  <c r="V471" i="5"/>
  <c r="E471" i="5"/>
  <c r="X471" i="5" s="1"/>
  <c r="V472" i="5"/>
  <c r="E472" i="5"/>
  <c r="V473" i="5"/>
  <c r="E473" i="5"/>
  <c r="X473" i="5" s="1"/>
  <c r="V474" i="5"/>
  <c r="E474" i="5"/>
  <c r="V475" i="5"/>
  <c r="E475" i="5"/>
  <c r="X475" i="5" s="1"/>
  <c r="V476" i="5"/>
  <c r="E476" i="5"/>
  <c r="X476" i="5" s="1"/>
  <c r="V477" i="5"/>
  <c r="E477" i="5"/>
  <c r="X477" i="5" s="1"/>
  <c r="V478" i="5"/>
  <c r="E478" i="5"/>
  <c r="V479" i="5"/>
  <c r="E479" i="5"/>
  <c r="X479" i="5" s="1"/>
  <c r="V480" i="5"/>
  <c r="E480" i="5"/>
  <c r="X480" i="5" s="1"/>
  <c r="V481" i="5"/>
  <c r="E481" i="5"/>
  <c r="X481" i="5" s="1"/>
  <c r="V482" i="5"/>
  <c r="E482" i="5"/>
  <c r="V483" i="5"/>
  <c r="E483" i="5"/>
  <c r="X483" i="5" s="1"/>
  <c r="V484" i="5"/>
  <c r="E484" i="5"/>
  <c r="X484" i="5" s="1"/>
  <c r="V485" i="5"/>
  <c r="E485" i="5"/>
  <c r="X485" i="5" s="1"/>
  <c r="V486" i="5"/>
  <c r="E486" i="5"/>
  <c r="V487" i="5"/>
  <c r="E487" i="5"/>
  <c r="X487" i="5" s="1"/>
  <c r="V488" i="5"/>
  <c r="E488" i="5"/>
  <c r="V489" i="5"/>
  <c r="E489" i="5"/>
  <c r="X489" i="5" s="1"/>
  <c r="V490" i="5"/>
  <c r="E490" i="5"/>
  <c r="V491" i="5"/>
  <c r="E491" i="5"/>
  <c r="X491" i="5" s="1"/>
  <c r="V492" i="5"/>
  <c r="E492" i="5"/>
  <c r="X492" i="5" s="1"/>
  <c r="V493" i="5"/>
  <c r="E493" i="5"/>
  <c r="X493" i="5" s="1"/>
  <c r="V494" i="5"/>
  <c r="E494" i="5"/>
  <c r="V495" i="5"/>
  <c r="E495" i="5"/>
  <c r="X495" i="5" s="1"/>
  <c r="V496" i="5"/>
  <c r="E496" i="5"/>
  <c r="V497" i="5"/>
  <c r="E497" i="5"/>
  <c r="X497" i="5" s="1"/>
  <c r="V498" i="5"/>
  <c r="E498" i="5"/>
  <c r="V499" i="5"/>
  <c r="E499" i="5"/>
  <c r="X499" i="5" s="1"/>
  <c r="V500" i="5"/>
  <c r="E500" i="5"/>
  <c r="X500" i="5" s="1"/>
  <c r="V501" i="5"/>
  <c r="E501" i="5"/>
  <c r="X501" i="5" s="1"/>
  <c r="V502" i="5"/>
  <c r="E502" i="5"/>
  <c r="V503" i="5"/>
  <c r="E503" i="5"/>
  <c r="X503" i="5" s="1"/>
  <c r="V504" i="5"/>
  <c r="E504" i="5"/>
  <c r="V505" i="5"/>
  <c r="E505" i="5"/>
  <c r="X505" i="5" s="1"/>
  <c r="V506" i="5"/>
  <c r="E506" i="5"/>
  <c r="V507" i="5"/>
  <c r="E507" i="5"/>
  <c r="X507" i="5" s="1"/>
  <c r="V508" i="5"/>
  <c r="E508" i="5"/>
  <c r="X508" i="5" s="1"/>
  <c r="V509" i="5"/>
  <c r="E509" i="5"/>
  <c r="X509" i="5" s="1"/>
  <c r="V510" i="5"/>
  <c r="E510" i="5"/>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X523" i="5" s="1"/>
  <c r="V524" i="5"/>
  <c r="E524" i="5"/>
  <c r="V525" i="5"/>
  <c r="E525" i="5"/>
  <c r="X525" i="5" s="1"/>
  <c r="V526" i="5"/>
  <c r="E526" i="5"/>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V557" i="5"/>
  <c r="E557" i="5"/>
  <c r="X557" i="5" s="1"/>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V567" i="5"/>
  <c r="E567" i="5"/>
  <c r="X567" i="5" s="1"/>
  <c r="V568" i="5"/>
  <c r="E568" i="5"/>
  <c r="X568" i="5" s="1"/>
  <c r="V569" i="5"/>
  <c r="E569" i="5"/>
  <c r="V570" i="5"/>
  <c r="E570" i="5"/>
  <c r="V571" i="5"/>
  <c r="E571" i="5"/>
  <c r="X571" i="5" s="1"/>
  <c r="V572" i="5"/>
  <c r="E572" i="5"/>
  <c r="X572" i="5" s="1"/>
  <c r="V573" i="5"/>
  <c r="E573" i="5"/>
  <c r="X573" i="5" s="1"/>
  <c r="V574" i="5"/>
  <c r="E574" i="5"/>
  <c r="V575" i="5"/>
  <c r="E575" i="5"/>
  <c r="X575" i="5" s="1"/>
  <c r="V576" i="5"/>
  <c r="E576" i="5"/>
  <c r="V577" i="5"/>
  <c r="E577" i="5"/>
  <c r="V578" i="5"/>
  <c r="E578" i="5"/>
  <c r="V579" i="5"/>
  <c r="E579" i="5"/>
  <c r="X579" i="5" s="1"/>
  <c r="V580" i="5"/>
  <c r="E580" i="5"/>
  <c r="V581" i="5"/>
  <c r="E581" i="5"/>
  <c r="X581" i="5" s="1"/>
  <c r="V582" i="5"/>
  <c r="E582" i="5"/>
  <c r="V583" i="5"/>
  <c r="E583" i="5"/>
  <c r="X583" i="5" s="1"/>
  <c r="V584" i="5"/>
  <c r="E584" i="5"/>
  <c r="X584" i="5" s="1"/>
  <c r="V585" i="5"/>
  <c r="E585" i="5"/>
  <c r="X585" i="5" s="1"/>
  <c r="V586" i="5"/>
  <c r="E586" i="5"/>
  <c r="V587" i="5"/>
  <c r="E587" i="5"/>
  <c r="X587" i="5" s="1"/>
  <c r="V588" i="5"/>
  <c r="E588" i="5"/>
  <c r="V589" i="5"/>
  <c r="E589" i="5"/>
  <c r="V590" i="5"/>
  <c r="E590" i="5"/>
  <c r="V591" i="5"/>
  <c r="E591" i="5"/>
  <c r="X591" i="5" s="1"/>
  <c r="V592" i="5"/>
  <c r="E592" i="5"/>
  <c r="V593" i="5"/>
  <c r="E593" i="5"/>
  <c r="X593" i="5" s="1"/>
  <c r="V594" i="5"/>
  <c r="E594" i="5"/>
  <c r="V595" i="5"/>
  <c r="E595" i="5"/>
  <c r="X595" i="5" s="1"/>
  <c r="V596" i="5"/>
  <c r="E596" i="5"/>
  <c r="V597" i="5"/>
  <c r="E597" i="5"/>
  <c r="X597" i="5" s="1"/>
  <c r="V598" i="5"/>
  <c r="E598" i="5"/>
  <c r="V599" i="5"/>
  <c r="E599" i="5"/>
  <c r="X599" i="5" s="1"/>
  <c r="V600" i="5"/>
  <c r="E600" i="5"/>
  <c r="V601" i="5"/>
  <c r="E601" i="5"/>
  <c r="X601" i="5" s="1"/>
  <c r="V602" i="5"/>
  <c r="E602" i="5"/>
  <c r="V603" i="5"/>
  <c r="E603" i="5"/>
  <c r="V604" i="5"/>
  <c r="E604" i="5"/>
  <c r="X604" i="5" s="1"/>
  <c r="V605" i="5"/>
  <c r="E605" i="5"/>
  <c r="X605" i="5" s="1"/>
  <c r="V606" i="5"/>
  <c r="E606" i="5"/>
  <c r="V607" i="5"/>
  <c r="E607" i="5"/>
  <c r="X607" i="5" s="1"/>
  <c r="V608" i="5"/>
  <c r="E608" i="5"/>
  <c r="V609" i="5"/>
  <c r="E609" i="5"/>
  <c r="V610" i="5"/>
  <c r="E610" i="5"/>
  <c r="V611" i="5"/>
  <c r="E611" i="5"/>
  <c r="X611" i="5" s="1"/>
  <c r="V612" i="5"/>
  <c r="E612" i="5"/>
  <c r="X612" i="5" s="1"/>
  <c r="V613" i="5"/>
  <c r="E613" i="5"/>
  <c r="X613" i="5" s="1"/>
  <c r="V614" i="5"/>
  <c r="E614" i="5"/>
  <c r="V615" i="5"/>
  <c r="E615" i="5"/>
  <c r="X615" i="5" s="1"/>
  <c r="V616" i="5"/>
  <c r="E616" i="5"/>
  <c r="X616" i="5" s="1"/>
  <c r="V617" i="5"/>
  <c r="E617" i="5"/>
  <c r="X617" i="5" s="1"/>
  <c r="V618" i="5"/>
  <c r="E618" i="5"/>
  <c r="V619" i="5"/>
  <c r="E619" i="5"/>
  <c r="V620" i="5"/>
  <c r="E620" i="5"/>
  <c r="X620" i="5" s="1"/>
  <c r="V621" i="5"/>
  <c r="E621" i="5"/>
  <c r="V622" i="5"/>
  <c r="E622" i="5"/>
  <c r="V623" i="5"/>
  <c r="E623" i="5"/>
  <c r="X623" i="5" s="1"/>
  <c r="V624" i="5"/>
  <c r="E624" i="5"/>
  <c r="X624" i="5" s="1"/>
  <c r="V625" i="5"/>
  <c r="E625" i="5"/>
  <c r="X625" i="5" s="1"/>
  <c r="V626" i="5"/>
  <c r="E626" i="5"/>
  <c r="V627" i="5"/>
  <c r="E627" i="5"/>
  <c r="X627" i="5" s="1"/>
  <c r="V628" i="5"/>
  <c r="E628" i="5"/>
  <c r="X628" i="5" s="1"/>
  <c r="V629" i="5"/>
  <c r="E629" i="5"/>
  <c r="X629" i="5" s="1"/>
  <c r="V630" i="5"/>
  <c r="E630" i="5"/>
  <c r="V631" i="5"/>
  <c r="E631" i="5"/>
  <c r="X631" i="5" s="1"/>
  <c r="V632" i="5"/>
  <c r="E632" i="5"/>
  <c r="V633" i="5"/>
  <c r="E633" i="5"/>
  <c r="X633" i="5" s="1"/>
  <c r="V634" i="5"/>
  <c r="E634" i="5"/>
  <c r="V635" i="5"/>
  <c r="E635" i="5"/>
  <c r="X635" i="5" s="1"/>
  <c r="V636" i="5"/>
  <c r="E636" i="5"/>
  <c r="X636" i="5" s="1"/>
  <c r="V637" i="5"/>
  <c r="E637" i="5"/>
  <c r="X637" i="5" s="1"/>
  <c r="V638" i="5"/>
  <c r="E638" i="5"/>
  <c r="V639" i="5"/>
  <c r="E639" i="5"/>
  <c r="X639" i="5" s="1"/>
  <c r="V640" i="5"/>
  <c r="E640" i="5"/>
  <c r="V641" i="5"/>
  <c r="E641" i="5"/>
  <c r="X641" i="5" s="1"/>
  <c r="V642" i="5"/>
  <c r="E642" i="5"/>
  <c r="V643" i="5"/>
  <c r="E643" i="5"/>
  <c r="X643" i="5" s="1"/>
  <c r="V644" i="5"/>
  <c r="E644" i="5"/>
  <c r="V645" i="5"/>
  <c r="E645" i="5"/>
  <c r="X645" i="5" s="1"/>
  <c r="V646" i="5"/>
  <c r="E646" i="5"/>
  <c r="V647" i="5"/>
  <c r="E647" i="5"/>
  <c r="V648" i="5"/>
  <c r="E648" i="5"/>
  <c r="V649" i="5"/>
  <c r="E649" i="5"/>
  <c r="X649" i="5" s="1"/>
  <c r="V650" i="5"/>
  <c r="E650" i="5"/>
  <c r="V651" i="5"/>
  <c r="E651" i="5"/>
  <c r="X651" i="5" s="1"/>
  <c r="V652" i="5"/>
  <c r="E652" i="5"/>
  <c r="X652" i="5" s="1"/>
  <c r="V653" i="5"/>
  <c r="E653" i="5"/>
  <c r="X653" i="5" s="1"/>
  <c r="V654" i="5"/>
  <c r="E654" i="5"/>
  <c r="V655" i="5"/>
  <c r="E655" i="5"/>
  <c r="X655" i="5" s="1"/>
  <c r="V656" i="5"/>
  <c r="E656" i="5"/>
  <c r="X656" i="5" s="1"/>
  <c r="V657" i="5"/>
  <c r="E657" i="5"/>
  <c r="X657" i="5" s="1"/>
  <c r="V658" i="5"/>
  <c r="E658" i="5"/>
  <c r="V659" i="5"/>
  <c r="E659" i="5"/>
  <c r="X659" i="5" s="1"/>
  <c r="V660" i="5"/>
  <c r="E660" i="5"/>
  <c r="X660" i="5" s="1"/>
  <c r="V661" i="5"/>
  <c r="E661" i="5"/>
  <c r="X661" i="5" s="1"/>
  <c r="V662" i="5"/>
  <c r="E662" i="5"/>
  <c r="V663" i="5"/>
  <c r="E663" i="5"/>
  <c r="X663" i="5" s="1"/>
  <c r="V664" i="5"/>
  <c r="E664" i="5"/>
  <c r="V665" i="5"/>
  <c r="E665" i="5"/>
  <c r="X665" i="5" s="1"/>
  <c r="V666" i="5"/>
  <c r="E666" i="5"/>
  <c r="V667" i="5"/>
  <c r="E667" i="5"/>
  <c r="X667" i="5" s="1"/>
  <c r="V668" i="5"/>
  <c r="E668" i="5"/>
  <c r="X668" i="5" s="1"/>
  <c r="V669" i="5"/>
  <c r="E669" i="5"/>
  <c r="X669" i="5" s="1"/>
  <c r="V670" i="5"/>
  <c r="E670" i="5"/>
  <c r="V671" i="5"/>
  <c r="E671" i="5"/>
  <c r="X671" i="5" s="1"/>
  <c r="V672" i="5"/>
  <c r="E672" i="5"/>
  <c r="V673" i="5"/>
  <c r="E673" i="5"/>
  <c r="X673" i="5" s="1"/>
  <c r="V674" i="5"/>
  <c r="E674" i="5"/>
  <c r="V675" i="5"/>
  <c r="E675" i="5"/>
  <c r="X675" i="5" s="1"/>
  <c r="V676" i="5"/>
  <c r="E676" i="5"/>
  <c r="X676" i="5" s="1"/>
  <c r="V677" i="5"/>
  <c r="E677" i="5"/>
  <c r="X677" i="5" s="1"/>
  <c r="V678" i="5"/>
  <c r="E678" i="5"/>
  <c r="V679" i="5"/>
  <c r="E679" i="5"/>
  <c r="X679" i="5" s="1"/>
  <c r="V680" i="5"/>
  <c r="E680" i="5"/>
  <c r="V681" i="5"/>
  <c r="E681" i="5"/>
  <c r="X681" i="5" s="1"/>
  <c r="V682" i="5"/>
  <c r="E682" i="5"/>
  <c r="V683" i="5"/>
  <c r="E683" i="5"/>
  <c r="X683" i="5" s="1"/>
  <c r="V684" i="5"/>
  <c r="E684" i="5"/>
  <c r="V685" i="5"/>
  <c r="E685" i="5"/>
  <c r="X685" i="5" s="1"/>
  <c r="V686" i="5"/>
  <c r="E686" i="5"/>
  <c r="V687" i="5"/>
  <c r="E687" i="5"/>
  <c r="X687" i="5" s="1"/>
  <c r="V688" i="5"/>
  <c r="E688" i="5"/>
  <c r="X688" i="5" s="1"/>
  <c r="V689" i="5"/>
  <c r="E689" i="5"/>
  <c r="X689" i="5" s="1"/>
  <c r="V690" i="5"/>
  <c r="E690" i="5"/>
  <c r="V691" i="5"/>
  <c r="E691" i="5"/>
  <c r="X691" i="5" s="1"/>
  <c r="V692" i="5"/>
  <c r="E692" i="5"/>
  <c r="X692" i="5" s="1"/>
  <c r="V693" i="5"/>
  <c r="E693" i="5"/>
  <c r="X693" i="5" s="1"/>
  <c r="V694" i="5"/>
  <c r="E694" i="5"/>
  <c r="V695" i="5"/>
  <c r="E695" i="5"/>
  <c r="X695" i="5" s="1"/>
  <c r="V696" i="5"/>
  <c r="E696" i="5"/>
  <c r="V697" i="5"/>
  <c r="E697" i="5"/>
  <c r="X697" i="5" s="1"/>
  <c r="V698" i="5"/>
  <c r="E698" i="5"/>
  <c r="V699" i="5"/>
  <c r="E699" i="5"/>
  <c r="X699" i="5" s="1"/>
  <c r="V700" i="5"/>
  <c r="E700" i="5"/>
  <c r="X700" i="5" s="1"/>
  <c r="V701" i="5"/>
  <c r="E701" i="5"/>
  <c r="V702" i="5"/>
  <c r="E702" i="5"/>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V713" i="5"/>
  <c r="E713" i="5"/>
  <c r="X713" i="5" s="1"/>
  <c r="V714" i="5"/>
  <c r="E714" i="5"/>
  <c r="V715" i="5"/>
  <c r="E715" i="5"/>
  <c r="X715" i="5" s="1"/>
  <c r="V716" i="5"/>
  <c r="E716" i="5"/>
  <c r="X716" i="5" s="1"/>
  <c r="V717" i="5"/>
  <c r="E717" i="5"/>
  <c r="X717" i="5" s="1"/>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X731" i="5" s="1"/>
  <c r="V732" i="5"/>
  <c r="E732" i="5"/>
  <c r="X732" i="5" s="1"/>
  <c r="V733" i="5"/>
  <c r="E733" i="5"/>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V779" i="5"/>
  <c r="E779" i="5"/>
  <c r="X779" i="5" s="1"/>
  <c r="V780" i="5"/>
  <c r="E780" i="5"/>
  <c r="X780" i="5" s="1"/>
  <c r="V781" i="5"/>
  <c r="E781" i="5"/>
  <c r="X781" i="5" s="1"/>
  <c r="V782" i="5"/>
  <c r="E782" i="5"/>
  <c r="V783" i="5"/>
  <c r="E783" i="5"/>
  <c r="X783" i="5" s="1"/>
  <c r="V784" i="5"/>
  <c r="E784" i="5"/>
  <c r="V785" i="5"/>
  <c r="E785" i="5"/>
  <c r="X785" i="5" s="1"/>
  <c r="V786" i="5"/>
  <c r="E786" i="5"/>
  <c r="V787" i="5"/>
  <c r="E787" i="5"/>
  <c r="X787" i="5" s="1"/>
  <c r="V788" i="5"/>
  <c r="E788" i="5"/>
  <c r="X788" i="5" s="1"/>
  <c r="V789" i="5"/>
  <c r="E789" i="5"/>
  <c r="X789" i="5" s="1"/>
  <c r="V790" i="5"/>
  <c r="E790" i="5"/>
  <c r="V791" i="5"/>
  <c r="E791" i="5"/>
  <c r="X791" i="5" s="1"/>
  <c r="V792" i="5"/>
  <c r="E792" i="5"/>
  <c r="X792" i="5" s="1"/>
  <c r="V793" i="5"/>
  <c r="E793" i="5"/>
  <c r="V794" i="5"/>
  <c r="E794" i="5"/>
  <c r="V795" i="5"/>
  <c r="E795" i="5"/>
  <c r="X795" i="5" s="1"/>
  <c r="V796" i="5"/>
  <c r="E796" i="5"/>
  <c r="V797" i="5"/>
  <c r="E797" i="5"/>
  <c r="X797" i="5" s="1"/>
  <c r="V798" i="5"/>
  <c r="E798" i="5"/>
  <c r="V799" i="5"/>
  <c r="E799" i="5"/>
  <c r="X799" i="5" s="1"/>
  <c r="V800" i="5"/>
  <c r="E800" i="5"/>
  <c r="X800" i="5" s="1"/>
  <c r="V801" i="5"/>
  <c r="E801" i="5"/>
  <c r="X801" i="5" s="1"/>
  <c r="V802" i="5"/>
  <c r="E802" i="5"/>
  <c r="V803" i="5"/>
  <c r="E803" i="5"/>
  <c r="X803" i="5" s="1"/>
  <c r="V804" i="5"/>
  <c r="E804" i="5"/>
  <c r="X804" i="5" s="1"/>
  <c r="V805" i="5"/>
  <c r="E805" i="5"/>
  <c r="X805" i="5" s="1"/>
  <c r="V806" i="5"/>
  <c r="E806" i="5"/>
  <c r="V807" i="5"/>
  <c r="E807" i="5"/>
  <c r="X807" i="5" s="1"/>
  <c r="V808" i="5"/>
  <c r="E808" i="5"/>
  <c r="V809" i="5"/>
  <c r="E809" i="5"/>
  <c r="X809" i="5" s="1"/>
  <c r="V810" i="5"/>
  <c r="E810" i="5"/>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X832" i="5" s="1"/>
  <c r="V833" i="5"/>
  <c r="E833" i="5"/>
  <c r="X833" i="5" s="1"/>
  <c r="V834" i="5"/>
  <c r="E834" i="5"/>
  <c r="V835" i="5"/>
  <c r="E835" i="5"/>
  <c r="X835" i="5" s="1"/>
  <c r="V836" i="5"/>
  <c r="E836" i="5"/>
  <c r="X836" i="5" s="1"/>
  <c r="V837" i="5"/>
  <c r="E837" i="5"/>
  <c r="X837" i="5" s="1"/>
  <c r="V838" i="5"/>
  <c r="E838" i="5"/>
  <c r="V839" i="5"/>
  <c r="E839" i="5"/>
  <c r="V840" i="5"/>
  <c r="E840" i="5"/>
  <c r="X840" i="5" s="1"/>
  <c r="V841" i="5"/>
  <c r="E841" i="5"/>
  <c r="X841" i="5" s="1"/>
  <c r="V842" i="5"/>
  <c r="E842" i="5"/>
  <c r="V843" i="5"/>
  <c r="E843" i="5"/>
  <c r="X843" i="5" s="1"/>
  <c r="V844" i="5"/>
  <c r="E844" i="5"/>
  <c r="X844" i="5" s="1"/>
  <c r="V845" i="5"/>
  <c r="E845" i="5"/>
  <c r="V846" i="5"/>
  <c r="E846" i="5"/>
  <c r="V847" i="5"/>
  <c r="E847" i="5"/>
  <c r="X847" i="5" s="1"/>
  <c r="V848" i="5"/>
  <c r="E848" i="5"/>
  <c r="V849" i="5"/>
  <c r="E849" i="5"/>
  <c r="X849" i="5" s="1"/>
  <c r="V850" i="5"/>
  <c r="E850" i="5"/>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V863" i="5"/>
  <c r="E863" i="5"/>
  <c r="X863" i="5" s="1"/>
  <c r="V864" i="5"/>
  <c r="E864" i="5"/>
  <c r="X864" i="5" s="1"/>
  <c r="V865" i="5"/>
  <c r="E865" i="5"/>
  <c r="X865" i="5" s="1"/>
  <c r="V866" i="5"/>
  <c r="E866" i="5"/>
  <c r="V867" i="5"/>
  <c r="E867" i="5"/>
  <c r="X867" i="5" s="1"/>
  <c r="V868" i="5"/>
  <c r="E868" i="5"/>
  <c r="V869" i="5"/>
  <c r="E869" i="5"/>
  <c r="X869" i="5" s="1"/>
  <c r="V870" i="5"/>
  <c r="E870" i="5"/>
  <c r="V871" i="5"/>
  <c r="E871" i="5"/>
  <c r="X871" i="5" s="1"/>
  <c r="V872" i="5"/>
  <c r="E872" i="5"/>
  <c r="V873" i="5"/>
  <c r="E873" i="5"/>
  <c r="X873" i="5" s="1"/>
  <c r="V874" i="5"/>
  <c r="E874" i="5"/>
  <c r="V875" i="5"/>
  <c r="E875" i="5"/>
  <c r="X875" i="5" s="1"/>
  <c r="V876" i="5"/>
  <c r="E876" i="5"/>
  <c r="X876" i="5" s="1"/>
  <c r="V877" i="5"/>
  <c r="E877" i="5"/>
  <c r="X877" i="5" s="1"/>
  <c r="V878" i="5"/>
  <c r="E878" i="5"/>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V895" i="5"/>
  <c r="E895" i="5"/>
  <c r="X895" i="5" s="1"/>
  <c r="V896" i="5"/>
  <c r="E896" i="5"/>
  <c r="X896" i="5" s="1"/>
  <c r="V897" i="5"/>
  <c r="E897" i="5"/>
  <c r="X897" i="5" s="1"/>
  <c r="V898" i="5"/>
  <c r="E898" i="5"/>
  <c r="V899" i="5"/>
  <c r="E899" i="5"/>
  <c r="X899" i="5" s="1"/>
  <c r="V900" i="5"/>
  <c r="E900" i="5"/>
  <c r="V901" i="5"/>
  <c r="E901" i="5"/>
  <c r="X901" i="5" s="1"/>
  <c r="V902" i="5"/>
  <c r="E902" i="5"/>
  <c r="V903" i="5"/>
  <c r="E903" i="5"/>
  <c r="X903" i="5" s="1"/>
  <c r="V904" i="5"/>
  <c r="E904" i="5"/>
  <c r="X904" i="5" s="1"/>
  <c r="V905" i="5"/>
  <c r="E905" i="5"/>
  <c r="X905" i="5" s="1"/>
  <c r="V906" i="5"/>
  <c r="E906" i="5"/>
  <c r="V907" i="5"/>
  <c r="E907" i="5"/>
  <c r="X907" i="5" s="1"/>
  <c r="V908" i="5"/>
  <c r="E908" i="5"/>
  <c r="X908" i="5" s="1"/>
  <c r="V909" i="5"/>
  <c r="E909" i="5"/>
  <c r="X909" i="5" s="1"/>
  <c r="V910" i="5"/>
  <c r="E910" i="5"/>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X925" i="5" s="1"/>
  <c r="V926" i="5"/>
  <c r="E926" i="5"/>
  <c r="V927" i="5"/>
  <c r="E927" i="5"/>
  <c r="X927" i="5" s="1"/>
  <c r="V928" i="5"/>
  <c r="E928" i="5"/>
  <c r="V929" i="5"/>
  <c r="E929" i="5"/>
  <c r="X929" i="5" s="1"/>
  <c r="V930" i="5"/>
  <c r="E930" i="5"/>
  <c r="V931" i="5"/>
  <c r="E931" i="5"/>
  <c r="X931" i="5" s="1"/>
  <c r="V932" i="5"/>
  <c r="E932" i="5"/>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V979" i="5"/>
  <c r="E979" i="5"/>
  <c r="X979" i="5" s="1"/>
  <c r="V980" i="5"/>
  <c r="E980" i="5"/>
  <c r="V981" i="5"/>
  <c r="E981" i="5"/>
  <c r="X981" i="5" s="1"/>
  <c r="V982" i="5"/>
  <c r="E982" i="5"/>
  <c r="V983" i="5"/>
  <c r="E983" i="5"/>
  <c r="X983" i="5" s="1"/>
  <c r="V984" i="5"/>
  <c r="E984" i="5"/>
  <c r="V985" i="5"/>
  <c r="E985" i="5"/>
  <c r="X985" i="5" s="1"/>
  <c r="V986" i="5"/>
  <c r="E986" i="5"/>
  <c r="V987" i="5"/>
  <c r="E987" i="5"/>
  <c r="X987" i="5" s="1"/>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X1003" i="5" s="1"/>
  <c r="V1004" i="5"/>
  <c r="E1004" i="5"/>
  <c r="V1005" i="5"/>
  <c r="E1005" i="5"/>
  <c r="X1005" i="5" s="1"/>
  <c r="V1006" i="5"/>
  <c r="E1006" i="5"/>
  <c r="V1007" i="5"/>
  <c r="E1007" i="5"/>
  <c r="X1007" i="5" s="1"/>
  <c r="V1008" i="5"/>
  <c r="E1008" i="5"/>
  <c r="V1009" i="5"/>
  <c r="E1009" i="5"/>
  <c r="X1009" i="5" s="1"/>
  <c r="V1010" i="5"/>
  <c r="E1010" i="5"/>
  <c r="V1011" i="5"/>
  <c r="E1011" i="5"/>
  <c r="X1011" i="5" s="1"/>
  <c r="V1012" i="5"/>
  <c r="E1012" i="5"/>
  <c r="V1013" i="5"/>
  <c r="E1013" i="5"/>
  <c r="X1013" i="5" s="1"/>
  <c r="V1014" i="5"/>
  <c r="E1014" i="5"/>
  <c r="V1015" i="5"/>
  <c r="E1015" i="5"/>
  <c r="X1015" i="5" s="1"/>
  <c r="V1016" i="5"/>
  <c r="E1016" i="5"/>
  <c r="V1017" i="5"/>
  <c r="E1017" i="5"/>
  <c r="X1017" i="5" s="1"/>
  <c r="V1018" i="5"/>
  <c r="E1018" i="5"/>
  <c r="V1019" i="5"/>
  <c r="E1019" i="5"/>
  <c r="X1019" i="5" s="1"/>
  <c r="V1020" i="5"/>
  <c r="E1020" i="5"/>
  <c r="V1021" i="5"/>
  <c r="E1021" i="5"/>
  <c r="X1021" i="5" s="1"/>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X1033" i="5" s="1"/>
  <c r="V1034" i="5"/>
  <c r="E1034" i="5"/>
  <c r="V1035" i="5"/>
  <c r="E1035" i="5"/>
  <c r="X1035" i="5" s="1"/>
  <c r="V1036" i="5"/>
  <c r="E1036" i="5"/>
  <c r="V1037" i="5"/>
  <c r="E1037" i="5"/>
  <c r="X1037" i="5" s="1"/>
  <c r="V1038" i="5"/>
  <c r="E1038" i="5"/>
  <c r="V1039" i="5"/>
  <c r="E1039" i="5"/>
  <c r="X1039" i="5" s="1"/>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X1049" i="5" s="1"/>
  <c r="V1050" i="5"/>
  <c r="E1050" i="5"/>
  <c r="V1051" i="5"/>
  <c r="E1051" i="5"/>
  <c r="X1051" i="5" s="1"/>
  <c r="V1052" i="5"/>
  <c r="E1052" i="5"/>
  <c r="V1053" i="5"/>
  <c r="E1053" i="5"/>
  <c r="V1054" i="5"/>
  <c r="E1054" i="5"/>
  <c r="V1055" i="5"/>
  <c r="E1055" i="5"/>
  <c r="X1055" i="5" s="1"/>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X1065" i="5" s="1"/>
  <c r="V1066" i="5"/>
  <c r="E1066" i="5"/>
  <c r="V1067" i="5"/>
  <c r="E1067" i="5"/>
  <c r="X1067" i="5" s="1"/>
  <c r="V1068" i="5"/>
  <c r="E1068" i="5"/>
  <c r="V1069" i="5"/>
  <c r="E1069" i="5"/>
  <c r="X1069" i="5" s="1"/>
  <c r="V1070" i="5"/>
  <c r="E1070" i="5"/>
  <c r="V1071" i="5"/>
  <c r="E1071" i="5"/>
  <c r="X1071" i="5" s="1"/>
  <c r="V1072" i="5"/>
  <c r="E1072" i="5"/>
  <c r="V1073" i="5"/>
  <c r="E1073" i="5"/>
  <c r="X1073" i="5" s="1"/>
  <c r="V1074" i="5"/>
  <c r="E1074" i="5"/>
  <c r="V1075" i="5"/>
  <c r="E1075" i="5"/>
  <c r="X1075" i="5" s="1"/>
  <c r="V1076" i="5"/>
  <c r="E1076" i="5"/>
  <c r="V1077" i="5"/>
  <c r="E1077" i="5"/>
  <c r="V1078" i="5"/>
  <c r="E1078" i="5"/>
  <c r="V1079" i="5"/>
  <c r="E1079" i="5"/>
  <c r="X1079" i="5" s="1"/>
  <c r="V1080" i="5"/>
  <c r="E1080" i="5"/>
  <c r="V1081" i="5"/>
  <c r="E1081" i="5"/>
  <c r="X1081" i="5" s="1"/>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X1095" i="5" s="1"/>
  <c r="V1096" i="5"/>
  <c r="E1096" i="5"/>
  <c r="V1097" i="5"/>
  <c r="E1097" i="5"/>
  <c r="X1097" i="5" s="1"/>
  <c r="V1098" i="5"/>
  <c r="E1098" i="5"/>
  <c r="V1099" i="5"/>
  <c r="E1099" i="5"/>
  <c r="X1099" i="5" s="1"/>
  <c r="V1100" i="5"/>
  <c r="E1100" i="5"/>
  <c r="V1101" i="5"/>
  <c r="E1101" i="5"/>
  <c r="X1101" i="5" s="1"/>
  <c r="V1102" i="5"/>
  <c r="E1102" i="5"/>
  <c r="V1103" i="5"/>
  <c r="E1103" i="5"/>
  <c r="X1103" i="5" s="1"/>
  <c r="V1104" i="5"/>
  <c r="E1104" i="5"/>
  <c r="V1105" i="5"/>
  <c r="E1105" i="5"/>
  <c r="V1106" i="5"/>
  <c r="E1106" i="5"/>
  <c r="V1107" i="5"/>
  <c r="E1107" i="5"/>
  <c r="X1107" i="5" s="1"/>
  <c r="V1108" i="5"/>
  <c r="E1108" i="5"/>
  <c r="V1109" i="5"/>
  <c r="E1109" i="5"/>
  <c r="X1109" i="5" s="1"/>
  <c r="V1110" i="5"/>
  <c r="E1110" i="5"/>
  <c r="V1111" i="5"/>
  <c r="E1111" i="5"/>
  <c r="X1111" i="5" s="1"/>
  <c r="V1112" i="5"/>
  <c r="E1112" i="5"/>
  <c r="V1113" i="5"/>
  <c r="E1113" i="5"/>
  <c r="X1113" i="5" s="1"/>
  <c r="V1114" i="5"/>
  <c r="E1114" i="5"/>
  <c r="V1115" i="5"/>
  <c r="E1115" i="5"/>
  <c r="X1115" i="5" s="1"/>
  <c r="V1116" i="5"/>
  <c r="E1116" i="5"/>
  <c r="V1117" i="5"/>
  <c r="E1117" i="5"/>
  <c r="X1117" i="5" s="1"/>
  <c r="V1118" i="5"/>
  <c r="E1118" i="5"/>
  <c r="V1119" i="5"/>
  <c r="E1119" i="5"/>
  <c r="X1119" i="5" s="1"/>
  <c r="V1120" i="5"/>
  <c r="E1120" i="5"/>
  <c r="V1121" i="5"/>
  <c r="E1121" i="5"/>
  <c r="X1121" i="5" s="1"/>
  <c r="V1122" i="5"/>
  <c r="E1122" i="5"/>
  <c r="V1123" i="5"/>
  <c r="E1123" i="5"/>
  <c r="X1123" i="5" s="1"/>
  <c r="V1124" i="5"/>
  <c r="E1124" i="5"/>
  <c r="V1125" i="5"/>
  <c r="E1125" i="5"/>
  <c r="X1125" i="5" s="1"/>
  <c r="V1126" i="5"/>
  <c r="E1126" i="5"/>
  <c r="V1127" i="5"/>
  <c r="E1127" i="5"/>
  <c r="X1127" i="5" s="1"/>
  <c r="V1128" i="5"/>
  <c r="E1128" i="5"/>
  <c r="V1129" i="5"/>
  <c r="E1129" i="5"/>
  <c r="X1129" i="5" s="1"/>
  <c r="V1130" i="5"/>
  <c r="E1130" i="5"/>
  <c r="V1131" i="5"/>
  <c r="E1131" i="5"/>
  <c r="X1131" i="5" s="1"/>
  <c r="V1132" i="5"/>
  <c r="E1132" i="5"/>
  <c r="X1132" i="5" s="1"/>
  <c r="V1133" i="5"/>
  <c r="E1133" i="5"/>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V1143" i="5"/>
  <c r="E1143" i="5"/>
  <c r="X1143" i="5" s="1"/>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X1152" i="5" s="1"/>
  <c r="V1153" i="5"/>
  <c r="E1153" i="5"/>
  <c r="X1153" i="5" s="1"/>
  <c r="V1154" i="5"/>
  <c r="E1154" i="5"/>
  <c r="V1155" i="5"/>
  <c r="E1155" i="5"/>
  <c r="X1155" i="5" s="1"/>
  <c r="V1156" i="5"/>
  <c r="E1156" i="5"/>
  <c r="X1156" i="5" s="1"/>
  <c r="V1157" i="5"/>
  <c r="E1157" i="5"/>
  <c r="V1158" i="5"/>
  <c r="E1158" i="5"/>
  <c r="V1159" i="5"/>
  <c r="E1159" i="5"/>
  <c r="X1159" i="5" s="1"/>
  <c r="V1160" i="5"/>
  <c r="E1160" i="5"/>
  <c r="X1160" i="5" s="1"/>
  <c r="V1161" i="5"/>
  <c r="E1161" i="5"/>
  <c r="X1161" i="5" s="1"/>
  <c r="V1162" i="5"/>
  <c r="E1162" i="5"/>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V1181" i="5"/>
  <c r="E1181" i="5"/>
  <c r="X1181" i="5" s="1"/>
  <c r="V1182" i="5"/>
  <c r="E1182" i="5"/>
  <c r="V1183" i="5"/>
  <c r="E1183" i="5"/>
  <c r="X1183" i="5" s="1"/>
  <c r="V1184" i="5"/>
  <c r="E1184" i="5"/>
  <c r="V1185" i="5"/>
  <c r="E1185" i="5"/>
  <c r="X1185" i="5" s="1"/>
  <c r="V1186" i="5"/>
  <c r="E1186" i="5"/>
  <c r="V1187" i="5"/>
  <c r="E1187" i="5"/>
  <c r="X1187" i="5" s="1"/>
  <c r="V1188" i="5"/>
  <c r="E1188" i="5"/>
  <c r="V1189" i="5"/>
  <c r="E1189" i="5"/>
  <c r="X1189" i="5" s="1"/>
  <c r="V1190" i="5"/>
  <c r="E1190" i="5"/>
  <c r="V1191" i="5"/>
  <c r="E1191" i="5"/>
  <c r="X1191" i="5" s="1"/>
  <c r="V1192" i="5"/>
  <c r="E1192" i="5"/>
  <c r="X1192" i="5" s="1"/>
  <c r="V1193" i="5"/>
  <c r="E1193" i="5"/>
  <c r="X1193" i="5" s="1"/>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X1203" i="5" s="1"/>
  <c r="V1204" i="5"/>
  <c r="E1204" i="5"/>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X1215" i="5" s="1"/>
  <c r="V1216" i="5"/>
  <c r="E1216" i="5"/>
  <c r="X1216" i="5" s="1"/>
  <c r="V1217" i="5"/>
  <c r="E1217" i="5"/>
  <c r="V1218" i="5"/>
  <c r="E1218" i="5"/>
  <c r="V1219" i="5"/>
  <c r="E1219" i="5"/>
  <c r="X1219" i="5" s="1"/>
  <c r="V1220" i="5"/>
  <c r="E1220" i="5"/>
  <c r="X1220" i="5" s="1"/>
  <c r="V1221" i="5"/>
  <c r="E1221" i="5"/>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V1243" i="5"/>
  <c r="E1243" i="5"/>
  <c r="X1243" i="5" s="1"/>
  <c r="V1244" i="5"/>
  <c r="E1244" i="5"/>
  <c r="V1245" i="5"/>
  <c r="E1245" i="5"/>
  <c r="X1245" i="5" s="1"/>
  <c r="V1246" i="5"/>
  <c r="E1246" i="5"/>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V1255" i="5"/>
  <c r="E1255" i="5"/>
  <c r="X1255" i="5" s="1"/>
  <c r="V1256" i="5"/>
  <c r="E1256" i="5"/>
  <c r="X1256" i="5" s="1"/>
  <c r="V1257" i="5"/>
  <c r="E1257" i="5"/>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V1273" i="5"/>
  <c r="E1273" i="5"/>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V1298" i="5"/>
  <c r="E1298" i="5"/>
  <c r="V1299" i="5"/>
  <c r="E1299" i="5"/>
  <c r="X1299" i="5" s="1"/>
  <c r="V1300" i="5"/>
  <c r="E1300" i="5"/>
  <c r="X1300" i="5" s="1"/>
  <c r="V1301" i="5"/>
  <c r="E1301" i="5"/>
  <c r="V1302" i="5"/>
  <c r="E1302" i="5"/>
  <c r="V1303" i="5"/>
  <c r="E1303" i="5"/>
  <c r="X1303" i="5" s="1"/>
  <c r="V1304" i="5"/>
  <c r="E1304" i="5"/>
  <c r="V1305" i="5"/>
  <c r="E1305" i="5"/>
  <c r="X1305" i="5" s="1"/>
  <c r="V1306" i="5"/>
  <c r="E1306" i="5"/>
  <c r="V1307" i="5"/>
  <c r="E1307" i="5"/>
  <c r="X1307" i="5" s="1"/>
  <c r="V1308" i="5"/>
  <c r="E1308" i="5"/>
  <c r="V1309" i="5"/>
  <c r="E1309" i="5"/>
  <c r="X1309" i="5" s="1"/>
  <c r="V1310" i="5"/>
  <c r="E1310" i="5"/>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V1319" i="5"/>
  <c r="E1319" i="5"/>
  <c r="X1319" i="5" s="1"/>
  <c r="V1320" i="5"/>
  <c r="E1320" i="5"/>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X1372" i="5" s="1"/>
  <c r="V1373" i="5"/>
  <c r="E1373" i="5"/>
  <c r="V1374" i="5"/>
  <c r="E1374" i="5"/>
  <c r="V1375" i="5"/>
  <c r="E1375" i="5"/>
  <c r="V1376" i="5"/>
  <c r="E1376" i="5"/>
  <c r="V1377" i="5"/>
  <c r="E1377" i="5"/>
  <c r="X1377" i="5" s="1"/>
  <c r="V1378" i="5"/>
  <c r="E1378" i="5"/>
  <c r="V1379" i="5"/>
  <c r="E1379" i="5"/>
  <c r="X1379" i="5" s="1"/>
  <c r="V1380" i="5"/>
  <c r="E1380" i="5"/>
  <c r="X1380" i="5" s="1"/>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V1402" i="5"/>
  <c r="E1402" i="5"/>
  <c r="V1403" i="5"/>
  <c r="E1403" i="5"/>
  <c r="X1403" i="5" s="1"/>
  <c r="V1404" i="5"/>
  <c r="E1404" i="5"/>
  <c r="V1405" i="5"/>
  <c r="E1405" i="5"/>
  <c r="X1405" i="5" s="1"/>
  <c r="V1406" i="5"/>
  <c r="E1406" i="5"/>
  <c r="V1407" i="5"/>
  <c r="E1407" i="5"/>
  <c r="X1407" i="5" s="1"/>
  <c r="V1408" i="5"/>
  <c r="E1408" i="5"/>
  <c r="X1408" i="5" s="1"/>
  <c r="V1409" i="5"/>
  <c r="E1409" i="5"/>
  <c r="X1409" i="5" s="1"/>
  <c r="V1410" i="5"/>
  <c r="E1410" i="5"/>
  <c r="V1411" i="5"/>
  <c r="E1411" i="5"/>
  <c r="X1411" i="5" s="1"/>
  <c r="V1412" i="5"/>
  <c r="E1412" i="5"/>
  <c r="X1412" i="5" s="1"/>
  <c r="V1413" i="5"/>
  <c r="E1413" i="5"/>
  <c r="V1414" i="5"/>
  <c r="E1414" i="5"/>
  <c r="V1415" i="5"/>
  <c r="E1415" i="5"/>
  <c r="X1415" i="5" s="1"/>
  <c r="V1416" i="5"/>
  <c r="E1416" i="5"/>
  <c r="X1416" i="5" s="1"/>
  <c r="V1417" i="5"/>
  <c r="E1417" i="5"/>
  <c r="V1418" i="5"/>
  <c r="E1418" i="5"/>
  <c r="V1419" i="5"/>
  <c r="E1419" i="5"/>
  <c r="X1419" i="5" s="1"/>
  <c r="V1420" i="5"/>
  <c r="E1420" i="5"/>
  <c r="V1421" i="5"/>
  <c r="E1421" i="5"/>
  <c r="X1421" i="5" s="1"/>
  <c r="V1422" i="5"/>
  <c r="E1422" i="5"/>
  <c r="V1423" i="5"/>
  <c r="E1423" i="5"/>
  <c r="X1423" i="5" s="1"/>
  <c r="V1424" i="5"/>
  <c r="E1424" i="5"/>
  <c r="X1424" i="5" s="1"/>
  <c r="V1425" i="5"/>
  <c r="E1425" i="5"/>
  <c r="X1425" i="5" s="1"/>
  <c r="V1426" i="5"/>
  <c r="E1426" i="5"/>
  <c r="V1427" i="5"/>
  <c r="E1427" i="5"/>
  <c r="X1427" i="5" s="1"/>
  <c r="V1428" i="5"/>
  <c r="E1428" i="5"/>
  <c r="V1429" i="5"/>
  <c r="E1429" i="5"/>
  <c r="X1429" i="5" s="1"/>
  <c r="V1430" i="5"/>
  <c r="E1430" i="5"/>
  <c r="V1431" i="5"/>
  <c r="E1431" i="5"/>
  <c r="X1431" i="5" s="1"/>
  <c r="V1432" i="5"/>
  <c r="E1432" i="5"/>
  <c r="X1432" i="5" s="1"/>
  <c r="V1433" i="5"/>
  <c r="E1433" i="5"/>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X1477" i="5" s="1"/>
  <c r="V1478" i="5"/>
  <c r="E1478" i="5"/>
  <c r="V1479" i="5"/>
  <c r="E1479" i="5"/>
  <c r="X1479" i="5" s="1"/>
  <c r="V1480" i="5"/>
  <c r="E1480" i="5"/>
  <c r="X1480" i="5" s="1"/>
  <c r="V1481" i="5"/>
  <c r="E1481" i="5"/>
  <c r="X1481" i="5" s="1"/>
  <c r="V1482" i="5"/>
  <c r="E1482" i="5"/>
  <c r="V1483" i="5"/>
  <c r="E1483" i="5"/>
  <c r="X1483" i="5" s="1"/>
  <c r="V1484" i="5"/>
  <c r="E1484" i="5"/>
  <c r="V1485" i="5"/>
  <c r="E1485" i="5"/>
  <c r="X1485" i="5" s="1"/>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X1504" i="5" s="1"/>
  <c r="V1505" i="5"/>
  <c r="E1505" i="5"/>
  <c r="X1505" i="5" s="1"/>
  <c r="V1506" i="5"/>
  <c r="E1506" i="5"/>
  <c r="V1507" i="5"/>
  <c r="E1507" i="5"/>
  <c r="X1507" i="5" s="1"/>
  <c r="V1508" i="5"/>
  <c r="E1508" i="5"/>
  <c r="V1509" i="5"/>
  <c r="E1509" i="5"/>
  <c r="X1509" i="5" s="1"/>
  <c r="V1510" i="5"/>
  <c r="E1510" i="5"/>
  <c r="V1511" i="5"/>
  <c r="E1511" i="5"/>
  <c r="X1511" i="5" s="1"/>
  <c r="V1512" i="5"/>
  <c r="E1512" i="5"/>
  <c r="X1512" i="5" s="1"/>
  <c r="V1513" i="5"/>
  <c r="E1513" i="5"/>
  <c r="X1513" i="5" s="1"/>
  <c r="V1514" i="5"/>
  <c r="E1514" i="5"/>
  <c r="V1515" i="5"/>
  <c r="E1515" i="5"/>
  <c r="X1515" i="5" s="1"/>
  <c r="V1516" i="5"/>
  <c r="E1516" i="5"/>
  <c r="V1517" i="5"/>
  <c r="E1517" i="5"/>
  <c r="X1517" i="5" s="1"/>
  <c r="V1518" i="5"/>
  <c r="E1518" i="5"/>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V1537" i="5"/>
  <c r="E1537" i="5"/>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V1645" i="5"/>
  <c r="E1645" i="5"/>
  <c r="X1645" i="5" s="1"/>
  <c r="V1646" i="5"/>
  <c r="E1646" i="5"/>
  <c r="V1647" i="5"/>
  <c r="E1647" i="5"/>
  <c r="X1647" i="5" s="1"/>
  <c r="V1648" i="5"/>
  <c r="E1648" i="5"/>
  <c r="V1649" i="5"/>
  <c r="E1649" i="5"/>
  <c r="X1649" i="5" s="1"/>
  <c r="V1650" i="5"/>
  <c r="E1650" i="5"/>
  <c r="V1651" i="5"/>
  <c r="E1651" i="5"/>
  <c r="X1651" i="5" s="1"/>
  <c r="V1652" i="5"/>
  <c r="E1652" i="5"/>
  <c r="V1653" i="5"/>
  <c r="E1653" i="5"/>
  <c r="X1653" i="5" s="1"/>
  <c r="V1654" i="5"/>
  <c r="E1654" i="5"/>
  <c r="V1655" i="5"/>
  <c r="E1655" i="5"/>
  <c r="X1655" i="5" s="1"/>
  <c r="V1656" i="5"/>
  <c r="E1656" i="5"/>
  <c r="X1656" i="5" s="1"/>
  <c r="V1657" i="5"/>
  <c r="E1657" i="5"/>
  <c r="X1657" i="5" s="1"/>
  <c r="V1658" i="5"/>
  <c r="E1658" i="5"/>
  <c r="V1659" i="5"/>
  <c r="E1659" i="5"/>
  <c r="X1659" i="5" s="1"/>
  <c r="V1660" i="5"/>
  <c r="E1660" i="5"/>
  <c r="V1661" i="5"/>
  <c r="E1661" i="5"/>
  <c r="X1661" i="5" s="1"/>
  <c r="V1662" i="5"/>
  <c r="E1662" i="5"/>
  <c r="V1663" i="5"/>
  <c r="E1663" i="5"/>
  <c r="X1663" i="5" s="1"/>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V1719" i="5"/>
  <c r="E1719" i="5"/>
  <c r="X1719" i="5" s="1"/>
  <c r="V1720" i="5"/>
  <c r="E1720" i="5"/>
  <c r="X1720" i="5" s="1"/>
  <c r="V1721" i="5"/>
  <c r="E1721" i="5"/>
  <c r="X1721" i="5" s="1"/>
  <c r="V1722" i="5"/>
  <c r="E1722" i="5"/>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V1761" i="5"/>
  <c r="E1761" i="5"/>
  <c r="X1761" i="5" s="1"/>
  <c r="V1762" i="5"/>
  <c r="E1762" i="5"/>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X1787" i="5" s="1"/>
  <c r="V1788" i="5"/>
  <c r="E1788" i="5"/>
  <c r="V1789" i="5"/>
  <c r="E1789" i="5"/>
  <c r="X1789" i="5" s="1"/>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V1805" i="5"/>
  <c r="E1805" i="5"/>
  <c r="X1805" i="5" s="1"/>
  <c r="V1806" i="5"/>
  <c r="E1806" i="5"/>
  <c r="V1807" i="5"/>
  <c r="E1807" i="5"/>
  <c r="X1807" i="5" s="1"/>
  <c r="V1808" i="5"/>
  <c r="E1808" i="5"/>
  <c r="X1808" i="5" s="1"/>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V1831" i="5"/>
  <c r="E1831" i="5"/>
  <c r="X1831" i="5" s="1"/>
  <c r="V1832" i="5"/>
  <c r="E1832" i="5"/>
  <c r="V1833" i="5"/>
  <c r="E1833" i="5"/>
  <c r="V1834" i="5"/>
  <c r="E1834" i="5"/>
  <c r="V1835" i="5"/>
  <c r="E1835" i="5"/>
  <c r="X1835" i="5" s="1"/>
  <c r="V1836" i="5"/>
  <c r="E1836" i="5"/>
  <c r="X1836" i="5" s="1"/>
  <c r="V1837" i="5"/>
  <c r="E1837" i="5"/>
  <c r="X1837" i="5" s="1"/>
  <c r="V1838" i="5"/>
  <c r="E1838" i="5"/>
  <c r="V1839" i="5"/>
  <c r="E1839" i="5"/>
  <c r="X1839" i="5" s="1"/>
  <c r="V1840" i="5"/>
  <c r="E1840" i="5"/>
  <c r="X1840" i="5" s="1"/>
  <c r="V1841" i="5"/>
  <c r="E1841" i="5"/>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X1884" i="5" s="1"/>
  <c r="V1885" i="5"/>
  <c r="E1885" i="5"/>
  <c r="X1885" i="5" s="1"/>
  <c r="V1886" i="5"/>
  <c r="E1886" i="5"/>
  <c r="V1887" i="5"/>
  <c r="E1887" i="5"/>
  <c r="X1887" i="5" s="1"/>
  <c r="V1888" i="5"/>
  <c r="E1888" i="5"/>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V2037" i="5"/>
  <c r="E2037" i="5"/>
  <c r="X2037" i="5" s="1"/>
  <c r="V2038" i="5"/>
  <c r="E2038" i="5"/>
  <c r="V2039" i="5"/>
  <c r="E2039" i="5"/>
  <c r="X2039" i="5" s="1"/>
  <c r="V2040" i="5"/>
  <c r="E2040" i="5"/>
  <c r="X2040" i="5" s="1"/>
  <c r="V2041" i="5"/>
  <c r="E2041" i="5"/>
  <c r="X2041" i="5" s="1"/>
  <c r="V2042" i="5"/>
  <c r="E2042" i="5"/>
  <c r="V2043" i="5"/>
  <c r="E2043" i="5"/>
  <c r="X2043" i="5" s="1"/>
  <c r="V2044" i="5"/>
  <c r="E2044" i="5"/>
  <c r="V2045" i="5"/>
  <c r="E2045" i="5"/>
  <c r="X2045" i="5" s="1"/>
  <c r="V2046" i="5"/>
  <c r="E2046" i="5"/>
  <c r="V2047" i="5"/>
  <c r="E2047" i="5"/>
  <c r="X2047" i="5" s="1"/>
  <c r="V2048" i="5"/>
  <c r="E2048" i="5"/>
  <c r="X2048" i="5" s="1"/>
  <c r="V2049" i="5"/>
  <c r="E2049" i="5"/>
  <c r="X2049" i="5" s="1"/>
  <c r="V2050" i="5"/>
  <c r="E2050" i="5"/>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V2086" i="5"/>
  <c r="E2086" i="5"/>
  <c r="V2087" i="5"/>
  <c r="E2087" i="5"/>
  <c r="X2087" i="5" s="1"/>
  <c r="V2088" i="5"/>
  <c r="E2088" i="5"/>
  <c r="V2089" i="5"/>
  <c r="E2089" i="5"/>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V2137" i="5"/>
  <c r="E2137" i="5"/>
  <c r="X2137" i="5" s="1"/>
  <c r="V2138" i="5"/>
  <c r="E2138" i="5"/>
  <c r="V2139" i="5"/>
  <c r="E2139" i="5"/>
  <c r="X2139" i="5" s="1"/>
  <c r="V2140" i="5"/>
  <c r="E2140" i="5"/>
  <c r="V2141" i="5"/>
  <c r="E2141" i="5"/>
  <c r="X2141" i="5" s="1"/>
  <c r="V2142" i="5"/>
  <c r="E2142" i="5"/>
  <c r="V2143" i="5"/>
  <c r="E2143" i="5"/>
  <c r="X2143" i="5" s="1"/>
  <c r="V2144" i="5"/>
  <c r="E2144" i="5"/>
  <c r="V2145" i="5"/>
  <c r="E2145" i="5"/>
  <c r="V2146" i="5"/>
  <c r="E2146" i="5"/>
  <c r="V2147" i="5"/>
  <c r="E2147" i="5"/>
  <c r="X2147" i="5" s="1"/>
  <c r="V2148" i="5"/>
  <c r="E2148" i="5"/>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V2159" i="5"/>
  <c r="E2159" i="5"/>
  <c r="X2159" i="5" s="1"/>
  <c r="V2160" i="5"/>
  <c r="E2160" i="5"/>
  <c r="V2161" i="5"/>
  <c r="E2161" i="5"/>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V2177" i="5"/>
  <c r="E2177" i="5"/>
  <c r="V2178" i="5"/>
  <c r="E2178" i="5"/>
  <c r="V2179" i="5"/>
  <c r="E2179" i="5"/>
  <c r="X2179" i="5" s="1"/>
  <c r="V2180" i="5"/>
  <c r="E2180" i="5"/>
  <c r="V2181" i="5"/>
  <c r="E2181" i="5"/>
  <c r="X2181" i="5" s="1"/>
  <c r="V2182" i="5"/>
  <c r="E2182" i="5"/>
  <c r="V2183" i="5"/>
  <c r="E2183" i="5"/>
  <c r="X2183" i="5" s="1"/>
  <c r="V2184" i="5"/>
  <c r="E2184" i="5"/>
  <c r="V2185" i="5"/>
  <c r="E2185" i="5"/>
  <c r="X2185" i="5" s="1"/>
  <c r="V2186" i="5"/>
  <c r="E2186" i="5"/>
  <c r="V2187" i="5"/>
  <c r="E2187" i="5"/>
  <c r="X2187" i="5" s="1"/>
  <c r="V2188" i="5"/>
  <c r="E2188" i="5"/>
  <c r="X2188" i="5" s="1"/>
  <c r="V2189" i="5"/>
  <c r="E2189" i="5"/>
  <c r="X2189" i="5" s="1"/>
  <c r="V2190" i="5"/>
  <c r="E2190" i="5"/>
  <c r="V2191" i="5"/>
  <c r="E2191" i="5"/>
  <c r="X2191" i="5" s="1"/>
  <c r="V2192" i="5"/>
  <c r="E2192" i="5"/>
  <c r="V2193" i="5"/>
  <c r="E2193" i="5"/>
  <c r="X2193" i="5" s="1"/>
  <c r="V2194" i="5"/>
  <c r="E2194" i="5"/>
  <c r="V2195" i="5"/>
  <c r="E2195" i="5"/>
  <c r="X2195" i="5" s="1"/>
  <c r="V2196" i="5"/>
  <c r="E2196" i="5"/>
  <c r="X2196" i="5" s="1"/>
  <c r="V2197" i="5"/>
  <c r="E2197" i="5"/>
  <c r="V2198" i="5"/>
  <c r="E2198" i="5"/>
  <c r="V2199" i="5"/>
  <c r="E2199" i="5"/>
  <c r="X2199" i="5" s="1"/>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V2209" i="5"/>
  <c r="E2209" i="5"/>
  <c r="X2209" i="5" s="1"/>
  <c r="V2210" i="5"/>
  <c r="E2210" i="5"/>
  <c r="V2211" i="5"/>
  <c r="E2211" i="5"/>
  <c r="X2211" i="5" s="1"/>
  <c r="V2212" i="5"/>
  <c r="E2212" i="5"/>
  <c r="X2212" i="5" s="1"/>
  <c r="V2213" i="5"/>
  <c r="E2213" i="5"/>
  <c r="X2213" i="5" s="1"/>
  <c r="V2214" i="5"/>
  <c r="E2214" i="5"/>
  <c r="V2215" i="5"/>
  <c r="E2215" i="5"/>
  <c r="X2215" i="5" s="1"/>
  <c r="V2216" i="5"/>
  <c r="E2216" i="5"/>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V2226" i="5"/>
  <c r="E2226" i="5"/>
  <c r="V2227" i="5"/>
  <c r="E2227" i="5"/>
  <c r="X2227" i="5" s="1"/>
  <c r="V2228" i="5"/>
  <c r="E2228" i="5"/>
  <c r="X2228" i="5" s="1"/>
  <c r="V2229" i="5"/>
  <c r="E2229" i="5"/>
  <c r="X2229" i="5" s="1"/>
  <c r="V2230" i="5"/>
  <c r="E2230" i="5"/>
  <c r="V2231" i="5"/>
  <c r="E2231" i="5"/>
  <c r="X2231" i="5" s="1"/>
  <c r="V2232" i="5"/>
  <c r="E2232" i="5"/>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V2287" i="5"/>
  <c r="E2287" i="5"/>
  <c r="X2287" i="5" s="1"/>
  <c r="V2288" i="5"/>
  <c r="E2288" i="5"/>
  <c r="X2288" i="5" s="1"/>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V2323" i="5"/>
  <c r="E2323" i="5"/>
  <c r="X2323" i="5" s="1"/>
  <c r="V2324" i="5"/>
  <c r="E2324" i="5"/>
  <c r="X2324" i="5" s="1"/>
  <c r="V2325" i="5"/>
  <c r="E2325" i="5"/>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V2343" i="5"/>
  <c r="E2343" i="5"/>
  <c r="X2343" i="5" s="1"/>
  <c r="V2344" i="5"/>
  <c r="E2344" i="5"/>
  <c r="V2345" i="5"/>
  <c r="E2345" i="5"/>
  <c r="X2345" i="5" s="1"/>
  <c r="V2346" i="5"/>
  <c r="E2346" i="5"/>
  <c r="V2347" i="5"/>
  <c r="E2347" i="5"/>
  <c r="X2347" i="5" s="1"/>
  <c r="V2348" i="5"/>
  <c r="E2348" i="5"/>
  <c r="X2348" i="5" s="1"/>
  <c r="V2349" i="5"/>
  <c r="E2349" i="5"/>
  <c r="X2349" i="5" s="1"/>
  <c r="V2350" i="5"/>
  <c r="E2350" i="5"/>
  <c r="V2351" i="5"/>
  <c r="E2351" i="5"/>
  <c r="X2351" i="5" s="1"/>
  <c r="V2352" i="5"/>
  <c r="E2352" i="5"/>
  <c r="V2353" i="5"/>
  <c r="E2353" i="5"/>
  <c r="V2354" i="5"/>
  <c r="E2354" i="5"/>
  <c r="V2355" i="5"/>
  <c r="E2355" i="5"/>
  <c r="X2355" i="5" s="1"/>
  <c r="V2356" i="5"/>
  <c r="E2356" i="5"/>
  <c r="X2356" i="5" s="1"/>
  <c r="V2357" i="5"/>
  <c r="E2357" i="5"/>
  <c r="X2357" i="5" s="1"/>
  <c r="V2358" i="5"/>
  <c r="E2358" i="5"/>
  <c r="V2359" i="5"/>
  <c r="E2359" i="5"/>
  <c r="X2359" i="5" s="1"/>
  <c r="V2360" i="5"/>
  <c r="E2360" i="5"/>
  <c r="V2361" i="5"/>
  <c r="E2361" i="5"/>
  <c r="X2361" i="5" s="1"/>
  <c r="V2362" i="5"/>
  <c r="E2362" i="5"/>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X2383" i="5" s="1"/>
  <c r="V2384" i="5"/>
  <c r="E2384" i="5"/>
  <c r="V2385" i="5"/>
  <c r="E2385" i="5"/>
  <c r="X2385" i="5" s="1"/>
  <c r="V2386" i="5"/>
  <c r="E2386" i="5"/>
  <c r="V2387" i="5"/>
  <c r="E2387" i="5"/>
  <c r="X2387" i="5" s="1"/>
  <c r="V2388" i="5"/>
  <c r="E2388" i="5"/>
  <c r="X2388" i="5" s="1"/>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V2431" i="5"/>
  <c r="E2431" i="5"/>
  <c r="X2431" i="5" s="1"/>
  <c r="V2432" i="5"/>
  <c r="E2432" i="5"/>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X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66" i="5"/>
  <c r="I82"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X117" i="5"/>
  <c r="J121" i="5"/>
  <c r="I121" i="5"/>
  <c r="H121" i="5"/>
  <c r="AB141" i="5"/>
  <c r="H146" i="5"/>
  <c r="F150" i="5"/>
  <c r="R150" i="5"/>
  <c r="J150"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X1257" i="5"/>
  <c r="R1257" i="5"/>
  <c r="R1261" i="5"/>
  <c r="R1265" i="5"/>
  <c r="R1269" i="5"/>
  <c r="X1273" i="5"/>
  <c r="R1273"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203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165" i="5"/>
  <c r="X504" i="5"/>
  <c r="X338" i="5"/>
  <c r="X360" i="5"/>
  <c r="X326" i="5"/>
  <c r="X310" i="5"/>
  <c r="X146" i="5"/>
  <c r="X488" i="5"/>
  <c r="X514" i="5"/>
  <c r="X498" i="5"/>
  <c r="X482" i="5"/>
  <c r="X558" i="5"/>
  <c r="X230" i="5"/>
  <c r="X530" i="5"/>
  <c r="X122" i="5"/>
  <c r="X546" i="5"/>
  <c r="S532" i="5"/>
  <c r="X336" i="5"/>
  <c r="X356" i="5"/>
  <c r="S356" i="5"/>
  <c r="X318" i="5"/>
  <c r="X154" i="5"/>
  <c r="X214" i="5"/>
  <c r="X70" i="5"/>
  <c r="X98" i="5"/>
  <c r="X198" i="5"/>
  <c r="X134" i="5"/>
  <c r="X234" i="5"/>
  <c r="X174" i="5"/>
  <c r="S343" i="5"/>
  <c r="X158" i="5"/>
  <c r="X246" i="5"/>
  <c r="X114" i="5"/>
  <c r="X333" i="5"/>
  <c r="X82" i="5"/>
  <c r="X78" i="5"/>
  <c r="X282" i="5"/>
  <c r="X206" i="5"/>
  <c r="X162" i="5"/>
  <c r="X138" i="5"/>
  <c r="X142" i="5"/>
  <c r="X126" i="5"/>
  <c r="X278" i="5"/>
  <c r="X182" i="5"/>
  <c r="X218" i="5"/>
  <c r="X86" i="5"/>
  <c r="X202" i="5"/>
  <c r="X369" i="5"/>
  <c r="S315" i="5"/>
  <c r="X96" i="5"/>
  <c r="X118" i="5"/>
  <c r="X66" i="5"/>
  <c r="X62" i="5"/>
  <c r="S357" i="5"/>
  <c r="X90" i="5"/>
  <c r="X130" i="5"/>
  <c r="S383" i="5"/>
  <c r="X92" i="5"/>
  <c r="X76" i="5"/>
  <c r="X250" i="5"/>
  <c r="X242"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46" i="6" s="1"/>
  <c r="B52" i="6"/>
  <c r="G52" i="6" s="1"/>
  <c r="B37" i="6"/>
  <c r="G37" i="6" s="1"/>
  <c r="B42" i="6"/>
  <c r="G42" i="6" s="1"/>
  <c r="B40" i="6"/>
  <c r="G40" i="6" s="1"/>
  <c r="B50" i="6"/>
  <c r="G50" i="6" s="1"/>
  <c r="B25" i="6"/>
  <c r="G25" i="6" s="1"/>
  <c r="B35" i="6"/>
  <c r="G35" i="6" s="1"/>
  <c r="B39" i="6"/>
  <c r="G39" i="6" s="1"/>
  <c r="F24" i="6"/>
  <c r="B44" i="6"/>
  <c r="G44" i="6" s="1"/>
  <c r="B49" i="6"/>
  <c r="G49" i="6" s="1"/>
  <c r="B34" i="6"/>
  <c r="G34" i="6" s="1"/>
  <c r="B29" i="6"/>
  <c r="G29" i="6" s="1"/>
  <c r="B24" i="6"/>
  <c r="G24" i="6" s="1"/>
  <c r="H24" i="6" s="1"/>
  <c r="D24" i="6" s="1"/>
  <c r="G19" i="6"/>
  <c r="H19" i="6" s="1"/>
  <c r="D19" i="6" s="1"/>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H36" i="6" s="1"/>
  <c r="G20" i="6"/>
  <c r="H20" i="6" s="1"/>
  <c r="B45" i="6"/>
  <c r="G45"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F41" i="6"/>
  <c r="F36" i="6"/>
  <c r="F51" i="6"/>
  <c r="H51" i="6" s="1"/>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F39" i="6"/>
  <c r="H39" i="6" s="1"/>
  <c r="F65" i="6"/>
  <c r="F49" i="6"/>
  <c r="F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X589" i="5"/>
  <c r="X354" i="5"/>
  <c r="S597" i="5"/>
  <c r="S599" i="5"/>
  <c r="X462" i="5"/>
  <c r="X346" i="5"/>
  <c r="X140" i="5"/>
  <c r="X502" i="5"/>
  <c r="S611" i="5"/>
  <c r="X220" i="5"/>
  <c r="X398" i="5"/>
  <c r="X538" i="5"/>
  <c r="X577" i="5"/>
  <c r="S601" i="5"/>
  <c r="X402" i="5"/>
  <c r="X340" i="5"/>
  <c r="X466" i="5"/>
  <c r="X486" i="5"/>
  <c r="X472" i="5"/>
  <c r="X152" i="5"/>
  <c r="X180" i="5"/>
  <c r="X375" i="5"/>
  <c r="X232" i="5"/>
  <c r="X264" i="5"/>
  <c r="X296" i="5"/>
  <c r="X192" i="5"/>
  <c r="X410" i="5"/>
  <c r="X518" i="5"/>
  <c r="X176" i="5"/>
  <c r="X362" i="5"/>
  <c r="X522" i="5"/>
  <c r="X244" i="5"/>
  <c r="X276" i="5"/>
  <c r="X378" i="5"/>
  <c r="X596" i="5"/>
  <c r="X524" i="5"/>
  <c r="X496" i="5"/>
  <c r="X578" i="5"/>
  <c r="X320" i="5"/>
  <c r="X212" i="5"/>
  <c r="X454" i="5"/>
  <c r="X406" i="5"/>
  <c r="X188" i="5"/>
  <c r="X370" i="5"/>
  <c r="X366" i="5"/>
  <c r="X328" i="5"/>
  <c r="X506" i="5"/>
  <c r="X204" i="5"/>
  <c r="X600" i="5"/>
  <c r="S600" i="5"/>
  <c r="X447" i="5"/>
  <c r="X108" i="5"/>
  <c r="X112" i="5"/>
  <c r="X569" i="5"/>
  <c r="X168" i="5"/>
  <c r="X164" i="5"/>
  <c r="X446" i="5"/>
  <c r="X308" i="5"/>
  <c r="X200" i="5"/>
  <c r="X316" i="5"/>
  <c r="X144" i="5"/>
  <c r="X208" i="5"/>
  <c r="X382" i="5"/>
  <c r="S382" i="5"/>
  <c r="X224" i="5"/>
  <c r="X256" i="5"/>
  <c r="X288" i="5"/>
  <c r="X367" i="5"/>
  <c r="X390" i="5"/>
  <c r="X490" i="5"/>
  <c r="X116" i="5"/>
  <c r="X236" i="5"/>
  <c r="X268" i="5"/>
  <c r="X300" i="5"/>
  <c r="X469" i="5"/>
  <c r="X334" i="5"/>
  <c r="X194" i="5"/>
  <c r="X306" i="5"/>
  <c r="X592" i="5"/>
  <c r="S533" i="5"/>
  <c r="X438" i="5"/>
  <c r="X148" i="5"/>
  <c r="X458" i="5"/>
  <c r="X609" i="5"/>
  <c r="X386" i="5"/>
  <c r="X216" i="5"/>
  <c r="X534" i="5"/>
  <c r="S355" i="5"/>
  <c r="X588" i="5"/>
  <c r="X330" i="5"/>
  <c r="X602" i="5"/>
  <c r="S602" i="5"/>
  <c r="X562" i="5"/>
  <c r="X262" i="5"/>
  <c r="X350" i="5"/>
  <c r="X430" i="5"/>
  <c r="X450" i="5"/>
  <c r="X312" i="5"/>
  <c r="X156" i="5"/>
  <c r="X358" i="5"/>
  <c r="X434" i="5"/>
  <c r="X124" i="5"/>
  <c r="X603" i="5"/>
  <c r="S603" i="5"/>
  <c r="X248" i="5"/>
  <c r="X280" i="5"/>
  <c r="X184" i="5"/>
  <c r="X104" i="5"/>
  <c r="X228" i="5"/>
  <c r="X260" i="5"/>
  <c r="X292" i="5"/>
  <c r="X374" i="5"/>
  <c r="X394" i="5"/>
  <c r="S605" i="5"/>
  <c r="X102" i="5"/>
  <c r="X189" i="5"/>
  <c r="X128" i="5"/>
  <c r="X422" i="5"/>
  <c r="X418" i="5"/>
  <c r="X172" i="5"/>
  <c r="X554" i="5"/>
  <c r="S607" i="5"/>
  <c r="X426" i="5"/>
  <c r="X342" i="5"/>
  <c r="X442" i="5"/>
  <c r="X132" i="5"/>
  <c r="X324" i="5"/>
  <c r="X576" i="5"/>
  <c r="X580" i="5"/>
  <c r="X556" i="5"/>
  <c r="X314" i="5"/>
  <c r="S314" i="5"/>
  <c r="X136" i="5"/>
  <c r="X474" i="5"/>
  <c r="X414" i="5"/>
  <c r="X160" i="5"/>
  <c r="X460" i="5"/>
  <c r="X196" i="5"/>
  <c r="X240" i="5"/>
  <c r="X272" i="5"/>
  <c r="X120" i="5"/>
  <c r="X252" i="5"/>
  <c r="X284" i="5"/>
  <c r="X419" i="5"/>
  <c r="X608" i="5"/>
  <c r="X574" i="5"/>
  <c r="X100" i="5"/>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9" i="5"/>
  <c r="T14" i="5"/>
  <c r="T45" i="5"/>
  <c r="T49" i="5"/>
  <c r="T17" i="5"/>
  <c r="T52" i="5"/>
  <c r="T10" i="5"/>
  <c r="T16" i="5"/>
  <c r="T19" i="5"/>
  <c r="T53" i="5"/>
  <c r="T18" i="5"/>
  <c r="T54" i="5"/>
  <c r="T13" i="5"/>
  <c r="T50" i="5"/>
  <c r="T51" i="5"/>
  <c r="T12" i="5"/>
  <c r="T15" i="5"/>
  <c r="T11" i="5"/>
  <c r="T44" i="5"/>
  <c r="T46" i="5"/>
  <c r="T55" i="5"/>
  <c r="T20" i="5"/>
  <c r="T43" i="5"/>
  <c r="G64" i="6" a="1"/>
  <c r="A25" i="6" l="1"/>
  <c r="B63" i="4"/>
  <c r="A45" i="6" s="1"/>
  <c r="B69" i="4"/>
  <c r="A50" i="6" s="1"/>
  <c r="C12" i="6"/>
  <c r="C6" i="5"/>
  <c r="F69" i="6" s="1"/>
  <c r="C69" i="6" s="1"/>
  <c r="B6" i="5"/>
  <c r="B5" i="5"/>
  <c r="B70" i="4"/>
  <c r="A51" i="6" s="1"/>
  <c r="B68" i="4"/>
  <c r="A49" i="6" s="1"/>
  <c r="D31" i="4"/>
  <c r="B59" i="4"/>
  <c r="A42" i="6" s="1"/>
  <c r="B34" i="4"/>
  <c r="A21" i="6" s="1"/>
  <c r="B33" i="4"/>
  <c r="A20" i="6" s="1"/>
  <c r="H46" i="6"/>
  <c r="D46" i="6" s="1"/>
  <c r="A24" i="6"/>
  <c r="G74" i="4"/>
  <c r="G67" i="4"/>
  <c r="G61" i="4"/>
  <c r="B50" i="4"/>
  <c r="A34" i="6" s="1"/>
  <c r="B56" i="4"/>
  <c r="A39" i="6" s="1"/>
  <c r="A26" i="6"/>
  <c r="C34" i="6"/>
  <c r="A14" i="6"/>
  <c r="B64" i="4"/>
  <c r="A46" i="6" s="1"/>
  <c r="B58" i="4"/>
  <c r="A41" i="6" s="1"/>
  <c r="D39" i="6"/>
  <c r="C39" i="6"/>
  <c r="K66" i="6"/>
  <c r="D20" i="6"/>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79" i="4"/>
  <c r="A57" i="6" s="1"/>
  <c r="B85" i="4"/>
  <c r="A60" i="6" s="1"/>
  <c r="H49" i="6"/>
  <c r="H26" i="6"/>
  <c r="D26" i="6" s="1"/>
  <c r="H29" i="6"/>
  <c r="D29" i="6" s="1"/>
  <c r="H31" i="6"/>
  <c r="C31" i="6" s="1"/>
  <c r="H41" i="6"/>
  <c r="D41" i="6" s="1"/>
  <c r="D36" i="6"/>
  <c r="C36" i="6"/>
  <c r="C49" i="6"/>
  <c r="D49" i="6"/>
  <c r="C51" i="6"/>
  <c r="D51" i="6"/>
  <c r="D16" i="6"/>
  <c r="C16" i="6"/>
  <c r="K67" i="6"/>
  <c r="F66" i="6"/>
  <c r="F50" i="6"/>
  <c r="H50" i="6" s="1"/>
  <c r="D50" i="6" s="1"/>
  <c r="F30" i="6"/>
  <c r="H30" i="6" s="1"/>
  <c r="D30" i="6" s="1"/>
  <c r="F45" i="6"/>
  <c r="H45" i="6" s="1"/>
  <c r="D45" i="6" s="1"/>
  <c r="H25" i="6"/>
  <c r="F35" i="6"/>
  <c r="H35" i="6" s="1"/>
  <c r="D35" i="6" s="1"/>
  <c r="F40" i="6"/>
  <c r="H40" i="6" s="1"/>
  <c r="F54" i="6"/>
  <c r="K65" i="6"/>
  <c r="D14" i="6"/>
  <c r="F42" i="6"/>
  <c r="H42" i="6" s="1"/>
  <c r="D42" i="6" s="1"/>
  <c r="F47" i="6"/>
  <c r="H47" i="6" s="1"/>
  <c r="F37" i="6"/>
  <c r="H37" i="6" s="1"/>
  <c r="D37" i="6" s="1"/>
  <c r="H27" i="6"/>
  <c r="D27" i="6" s="1"/>
  <c r="F68" i="6"/>
  <c r="F32" i="6"/>
  <c r="H32" i="6" s="1"/>
  <c r="D32" i="6" s="1"/>
  <c r="F52" i="6"/>
  <c r="H52" i="6" s="1"/>
  <c r="D17" i="6"/>
  <c r="C17" i="6"/>
  <c r="K68" i="6"/>
  <c r="C24" i="6"/>
  <c r="C30" i="6"/>
  <c r="C14" i="6"/>
  <c r="C29" i="6"/>
  <c r="C21" i="6"/>
  <c r="C20" i="6"/>
  <c r="C44" i="6"/>
  <c r="D34" i="6"/>
  <c r="C19" i="6"/>
  <c r="C7" i="6"/>
  <c r="C11" i="6"/>
  <c r="C10" i="6"/>
  <c r="C9" i="6"/>
  <c r="C8" i="6"/>
  <c r="H6" i="6"/>
  <c r="C6" i="6"/>
  <c r="D6" i="6"/>
  <c r="D55" i="4"/>
  <c r="G55" i="4"/>
  <c r="D67" i="4"/>
  <c r="B71" i="4"/>
  <c r="A52" i="6" s="1"/>
  <c r="D49" i="4"/>
  <c r="B65" i="4"/>
  <c r="A47" i="6" s="1"/>
  <c r="G37" i="4"/>
  <c r="D43" i="4"/>
  <c r="B53" i="4"/>
  <c r="A37" i="6" s="1"/>
  <c r="G43" i="4"/>
  <c r="D61" i="4"/>
  <c r="G49" i="4"/>
  <c r="D37" i="4"/>
  <c r="C4" i="6"/>
  <c r="G64" i="6"/>
  <c r="B35" i="4"/>
  <c r="A22" i="6" s="1"/>
  <c r="AB6" i="5" l="1"/>
  <c r="V6" i="5"/>
  <c r="G6" i="5" s="1"/>
  <c r="G65" i="6"/>
  <c r="H65" i="6" s="1"/>
  <c r="AB5" i="5"/>
  <c r="G68" i="6"/>
  <c r="H68" i="6" s="1"/>
  <c r="G66" i="6"/>
  <c r="H66" i="6" s="1"/>
  <c r="G67" i="6"/>
  <c r="H67" i="6" s="1"/>
  <c r="V5" i="5"/>
  <c r="C45" i="6"/>
  <c r="C46" i="6"/>
  <c r="C41" i="6"/>
  <c r="D31" i="6"/>
  <c r="C27" i="6"/>
  <c r="C26" i="6"/>
  <c r="C37" i="6"/>
  <c r="C42" i="6"/>
  <c r="F58" i="6"/>
  <c r="H58" i="6" s="1"/>
  <c r="F55" i="6"/>
  <c r="F60" i="6"/>
  <c r="H60" i="6" s="1"/>
  <c r="F57" i="6"/>
  <c r="H57" i="6" s="1"/>
  <c r="H54" i="6"/>
  <c r="F63" i="6"/>
  <c r="H63" i="6" s="1"/>
  <c r="F62" i="6"/>
  <c r="H62" i="6" s="1"/>
  <c r="F59" i="6"/>
  <c r="H59" i="6" s="1"/>
  <c r="D40" i="6"/>
  <c r="C40" i="6"/>
  <c r="D47" i="6"/>
  <c r="C47" i="6"/>
  <c r="C32" i="6"/>
  <c r="D25" i="6"/>
  <c r="C25" i="6"/>
  <c r="C35" i="6"/>
  <c r="C50" i="6"/>
  <c r="D52" i="6"/>
  <c r="C52" i="6"/>
  <c r="B64" i="6"/>
  <c r="H64" i="6"/>
  <c r="R6" i="5" l="1"/>
  <c r="I6" i="5"/>
  <c r="F6" i="5"/>
  <c r="E6" i="5"/>
  <c r="J6" i="5"/>
  <c r="D66" i="6"/>
  <c r="C66" i="6"/>
  <c r="C68" i="6"/>
  <c r="D68" i="6"/>
  <c r="D67" i="6"/>
  <c r="C67" i="6"/>
  <c r="D65" i="6"/>
  <c r="C65" i="6"/>
  <c r="F5" i="5"/>
  <c r="R5" i="5"/>
  <c r="I5" i="5"/>
  <c r="J5" i="5"/>
  <c r="E5" i="5"/>
  <c r="G5" i="5"/>
  <c r="D57" i="6"/>
  <c r="C57" i="6"/>
  <c r="D60" i="6"/>
  <c r="C60" i="6"/>
  <c r="H55" i="6"/>
  <c r="F56" i="6"/>
  <c r="H56" i="6" s="1"/>
  <c r="D58" i="6"/>
  <c r="C58" i="6"/>
  <c r="D59" i="6"/>
  <c r="C59" i="6"/>
  <c r="D62" i="6"/>
  <c r="C62" i="6"/>
  <c r="D63" i="6"/>
  <c r="C63" i="6"/>
  <c r="C54" i="6"/>
  <c r="D54" i="6"/>
  <c r="C64" i="6"/>
  <c r="D64" i="6"/>
  <c r="X6" i="5" l="1"/>
  <c r="X5" i="5"/>
  <c r="G69" i="6" a="1"/>
  <c r="G69" i="6" s="1"/>
  <c r="H69" i="6" s="1"/>
  <c r="H70" i="6" s="1"/>
  <c r="D2" i="6" s="1"/>
  <c r="D56" i="6"/>
  <c r="C56" i="6"/>
  <c r="D55" i="6"/>
  <c r="C55" i="6"/>
  <c r="S5" i="5"/>
  <c r="S6" i="5"/>
  <c r="T5" i="5"/>
  <c r="T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<sst xmlns="http://schemas.openxmlformats.org/spreadsheetml/2006/main" count="23047" uniqueCount="15938">
  <si>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</si>
  <si>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</si>
  <si>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</si>
  <si>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</si>
  <si>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</si>
  <si>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</si>
  <si>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</si>
  <si>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</si>
  <si>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</si>
  <si>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</si>
  <si>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</si>
  <si>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</si>
  <si>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</si>
  <si>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</si>
  <si>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</si>
  <si>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</si>
  <si>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</si>
  <si>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</si>
  <si>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</si>
  <si>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</si>
  <si>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</si>
  <si>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</si>
  <si>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</si>
  <si>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</si>
  <si>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</si>
  <si>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</si>
  <si>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</si>
  <si>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</si>
  <si>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</si>
  <si>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</si>
  <si>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</si>
  <si>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</si>
  <si>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</si>
  <si>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</si>
  <si>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</si>
  <si>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</si>
  <si>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</si>
  <si>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</si>
  <si>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</si>
  <si>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</si>
  <si>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</si>
  <si>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</si>
  <si>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</si>
  <si>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</si>
  <si>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</si>
  <si>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</si>
  <si>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</si>
  <si>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</si>
  <si>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</si>
  <si>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</si>
  <si>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</si>
  <si>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</si>
  <si>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</si>
  <si>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</si>
  <si>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</si>
  <si>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</si>
  <si>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</si>
  <si>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</si>
  <si>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</si>
  <si>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</si>
  <si>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</si>
  <si>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</si>
  <si>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</si>
  <si>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</si>
  <si>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</si>
  <si>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</si>
  <si>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</si>
  <si>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</si>
  <si>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</si>
  <si>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</si>
  <si>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</si>
  <si>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</si>
  <si>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</si>
  <si>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</si>
  <si>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</si>
  <si>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</si>
  <si>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</si>
  <si>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</si>
  <si>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</si>
  <si>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</si>
  <si>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</si>
  <si>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</si>
  <si>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</si>
  <si>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</si>
  <si>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</si>
  <si>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</si>
  <si>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</si>
  <si>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</si>
  <si>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</si>
  <si>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</si>
  <si>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</si>
  <si>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</si>
  <si>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</si>
  <si>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</si>
  <si>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</si>
  <si>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</si>
  <si>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</si>
  <si>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</si>
  <si>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</si>
  <si>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</si>
  <si>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</si>
  <si>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</si>
  <si>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</si>
  <si>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</si>
  <si>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</si>
  <si>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</si>
  <si>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</si>
  <si>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</si>
  <si>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</si>
  <si>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</si>
  <si>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</si>
  <si>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</si>
  <si>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</si>
  <si>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</si>
  <si>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</si>
  <si>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</si>
  <si>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</si>
  <si>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</si>
  <si>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</si>
  <si>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</si>
  <si>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</si>
  <si>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</si>
  <si>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</si>
  <si>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</si>
  <si>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</si>
  <si>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</si>
  <si>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</si>
  <si>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</si>
  <si>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</si>
  <si>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</si>
  <si>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</si>
  <si>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</si>
  <si>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</si>
  <si>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</si>
  <si>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</si>
  <si>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</si>
  <si>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</si>
  <si>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</si>
  <si>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</si>
  <si>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</si>
  <si>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</si>
  <si>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</si>
  <si>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</si>
  <si>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</si>
  <si>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</si>
  <si>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</si>
  <si>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</si>
  <si>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</si>
  <si>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</si>
  <si>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</si>
  <si>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</si>
  <si>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</si>
  <si>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</si>
  <si>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</si>
  <si>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</si>
  <si>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</si>
  <si>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</si>
  <si>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</si>
  <si>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</si>
  <si>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</si>
  <si>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</si>
  <si>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</si>
  <si>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</si>
  <si>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</si>
  <si>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</si>
  <si>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</si>
  <si>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</si>
  <si>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</si>
  <si>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</si>
  <si>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</si>
  <si>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</si>
  <si>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</si>
  <si>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</si>
  <si>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</si>
  <si>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</si>
  <si>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</si>
  <si>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</si>
  <si>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</si>
  <si>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</si>
  <si>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</si>
  <si>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</si>
  <si>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</si>
  <si>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</si>
  <si>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</si>
  <si>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</si>
  <si>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</si>
  <si>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</si>
  <si>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</si>
  <si>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</si>
  <si>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</si>
  <si>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</si>
  <si>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</si>
  <si>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</si>
  <si>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</si>
  <si>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</si>
  <si>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</si>
  <si>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</si>
  <si>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</si>
  <si>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</si>
  <si>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</si>
  <si>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</si>
  <si>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</si>
  <si>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</si>
  <si>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</si>
  <si>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</si>
  <si>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</si>
  <si>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</si>
  <si>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</si>
  <si>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</si>
  <si>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</si>
  <si>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</si>
  <si>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</si>
  <si>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</si>
  <si>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</si>
  <si>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</si>
  <si>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</si>
  <si>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</si>
  <si>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</si>
  <si>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</si>
  <si>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</si>
  <si>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</si>
  <si>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</si>
  <si>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</si>
  <si>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</si>
  <si>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</si>
  <si>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</si>
  <si>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</si>
  <si>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</si>
  <si>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</si>
  <si>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</si>
  <si>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</si>
  <si>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</si>
  <si>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</si>
  <si>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</si>
  <si>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</si>
  <si>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</si>
  <si>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</si>
  <si>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</si>
  <si>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</si>
  <si>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</si>
  <si>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</si>
  <si>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</si>
  <si>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</si>
  <si>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</si>
  <si>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</si>
  <si>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</si>
  <si>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</si>
  <si>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</si>
  <si>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</si>
  <si>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</si>
  <si>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</si>
  <si>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</si>
  <si>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</si>
  <si>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</si>
  <si>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</si>
  <si>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</si>
  <si>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</si>
  <si>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</si>
  <si>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</si>
  <si>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</si>
  <si>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</si>
  <si>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</si>
  <si>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</si>
  <si>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</si>
  <si>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</si>
  <si>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</si>
  <si>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</si>
  <si>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</si>
  <si>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</si>
  <si>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</si>
  <si>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</si>
  <si>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</si>
  <si>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</si>
  <si>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</si>
  <si>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</si>
  <si>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</si>
  <si>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</si>
  <si>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</si>
  <si>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</si>
  <si>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</si>
  <si>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</si>
  <si>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</si>
  <si>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</si>
  <si>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</si>
  <si>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</si>
  <si>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</si>
  <si>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</si>
  <si>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</si>
  <si>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</si>
  <si>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</si>
  <si>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</si>
  <si>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</si>
  <si>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</si>
  <si>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</si>
  <si>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</si>
  <si>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</si>
  <si>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</si>
  <si>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</si>
  <si>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</si>
  <si>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</si>
  <si>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</si>
  <si>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</si>
  <si>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</si>
  <si>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</si>
  <si>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</si>
  <si>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</si>
  <si>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</si>
  <si>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</si>
  <si>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</si>
  <si>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</si>
  <si>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</si>
  <si>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</si>
  <si>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</si>
  <si>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</si>
  <si>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</si>
  <si>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</si>
  <si>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</si>
  <si>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</si>
  <si>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</si>
  <si>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</si>
  <si>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</si>
  <si>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</si>
  <si>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</si>
  <si>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</si>
  <si>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</si>
  <si>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</si>
  <si>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</si>
  <si>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</si>
  <si>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</si>
  <si>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</si>
  <si>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</si>
  <si>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</si>
  <si>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</si>
  <si>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</si>
  <si>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</si>
  <si>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</si>
  <si>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</si>
  <si>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</si>
  <si>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</si>
  <si>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</si>
  <si>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</si>
  <si>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</si>
  <si>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</si>
  <si>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</si>
  <si>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</si>
  <si>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</si>
  <si>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</si>
  <si>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</si>
  <si>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</si>
  <si>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</si>
  <si>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</si>
  <si>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</si>
  <si>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</si>
  <si>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</si>
  <si>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</si>
  <si>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</si>
  <si>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</si>
  <si>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</si>
  <si>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</si>
  <si>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</si>
  <si>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</si>
  <si>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</si>
  <si>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</si>
  <si>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</si>
  <si>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</si>
  <si>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</si>
  <si>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</si>
  <si>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</si>
  <si>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</si>
  <si>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</si>
  <si>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</si>
  <si>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</si>
  <si>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</si>
  <si>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</si>
  <si>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</si>
  <si>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</si>
  <si>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</si>
  <si>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</si>
  <si>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</si>
  <si>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</si>
  <si>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</si>
  <si>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</si>
  <si>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</si>
  <si>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</si>
  <si>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</si>
  <si>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</si>
  <si>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</si>
  <si>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</si>
  <si>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</si>
  <si>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</si>
  <si>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</si>
  <si>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</si>
  <si>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</si>
  <si>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</si>
  <si>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</si>
  <si>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</si>
  <si>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</si>
  <si>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</si>
  <si>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</si>
  <si>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</si>
  <si>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</si>
  <si>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</si>
  <si>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</si>
  <si>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</si>
  <si>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</si>
  <si>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</si>
  <si>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</si>
  <si>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</si>
  <si>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</si>
  <si>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</si>
  <si>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</si>
  <si>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</si>
  <si>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</si>
  <si>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</si>
  <si>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</si>
  <si>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</si>
  <si>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</si>
  <si>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</si>
  <si>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</si>
  <si>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</si>
  <si>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</si>
  <si>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</si>
  <si>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</si>
  <si>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</si>
  <si>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</si>
  <si>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</si>
  <si>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</si>
  <si>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</si>
  <si>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</si>
  <si>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</si>
  <si>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</si>
  <si>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</si>
  <si>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</si>
  <si>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</si>
  <si>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</si>
  <si>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</si>
  <si>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</si>
  <si>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</si>
  <si>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</si>
  <si>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</si>
  <si>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</si>
  <si>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</si>
  <si>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</si>
  <si>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</si>
  <si>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</si>
  <si>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</si>
  <si>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</si>
  <si>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</si>
  <si>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</si>
  <si>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</si>
  <si>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</si>
  <si>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</si>
  <si>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</si>
  <si>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</si>
  <si>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</si>
  <si>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</si>
  <si>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</si>
  <si>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</si>
  <si>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</si>
  <si>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</si>
  <si>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</si>
  <si>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</si>
  <si>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</si>
  <si>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</si>
  <si>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</si>
  <si>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</si>
  <si>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</si>
  <si>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</si>
  <si>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</si>
  <si>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</si>
  <si>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</si>
  <si>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</si>
  <si>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</si>
  <si>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</si>
  <si>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</si>
  <si>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</si>
  <si>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</si>
  <si>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</si>
  <si>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</si>
  <si>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</si>
  <si>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</si>
  <si>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</si>
  <si>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</si>
  <si>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</si>
  <si>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</si>
  <si>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</si>
  <si>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</si>
  <si>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</si>
  <si>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</si>
  <si>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</si>
  <si>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</si>
  <si>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</si>
  <si>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</si>
  <si>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</si>
  <si>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</si>
  <si>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</si>
  <si>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</si>
  <si>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</si>
  <si>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</si>
  <si>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</si>
  <si>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</si>
  <si>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</si>
  <si>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</si>
  <si>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</si>
  <si>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</si>
  <si>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</si>
  <si>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</si>
  <si>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</si>
  <si>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</si>
  <si>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</si>
  <si>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</si>
  <si>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</si>
  <si>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</si>
  <si>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</si>
  <si>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</si>
  <si>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</si>
  <si>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</si>
  <si>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</si>
  <si>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</si>
  <si>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</si>
  <si>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</si>
  <si>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</si>
  <si>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</si>
  <si>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</si>
  <si>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</si>
  <si>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</si>
  <si>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</si>
  <si>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</si>
  <si>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</si>
  <si>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</si>
  <si>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</si>
  <si>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</si>
  <si>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</si>
  <si>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</si>
  <si>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</si>
  <si>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</si>
  <si>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</si>
  <si>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</si>
  <si>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</si>
  <si>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</si>
  <si>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</si>
  <si>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</si>
  <si>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</si>
  <si>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</si>
  <si>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</si>
  <si>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</si>
  <si>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</si>
  <si>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</si>
  <si>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</si>
  <si>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</si>
  <si>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</si>
  <si>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</si>
  <si>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</si>
  <si>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</si>
  <si>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</si>
  <si>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</si>
  <si>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</si>
  <si>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</si>
  <si>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</si>
  <si>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</si>
  <si>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</si>
  <si>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</si>
  <si>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</si>
  <si>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</si>
  <si>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</si>
  <si>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</si>
  <si>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</si>
  <si>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</si>
  <si>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</si>
  <si>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</si>
  <si>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</si>
  <si>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</si>
  <si>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</si>
  <si>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</si>
  <si>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</si>
  <si>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</si>
  <si>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</si>
  <si>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</si>
  <si>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</si>
  <si>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</si>
  <si>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</si>
  <si>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</si>
  <si>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</si>
  <si>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</si>
  <si>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</si>
  <si>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</si>
  <si>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</si>
  <si>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</si>
  <si>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</si>
  <si>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</si>
  <si>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</si>
  <si>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</si>
  <si>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</si>
  <si>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</si>
  <si>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</si>
  <si>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</si>
  <si>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</si>
  <si>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</si>
  <si>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</si>
  <si>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</si>
  <si>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</si>
  <si>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</si>
  <si>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</si>
  <si>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</si>
  <si>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</si>
  <si>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</si>
  <si>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</si>
  <si>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</si>
  <si>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</si>
  <si>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</si>
  <si>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</si>
  <si>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</si>
  <si>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</si>
  <si>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</si>
  <si>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</si>
  <si>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</si>
  <si>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</si>
  <si>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</si>
  <si>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</si>
  <si>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</si>
  <si>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</si>
  <si>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</si>
  <si>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</si>
  <si>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</si>
  <si>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</si>
  <si>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</si>
  <si>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</si>
  <si>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</si>
  <si>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</si>
  <si>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</si>
  <si>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</si>
  <si>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</si>
  <si>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</si>
  <si>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</si>
  <si>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</si>
  <si>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</si>
  <si>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</si>
  <si>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</si>
  <si>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</si>
  <si>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</si>
  <si>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</si>
  <si>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</si>
  <si>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</si>
  <si>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</si>
  <si>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</si>
  <si>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</si>
  <si>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</si>
  <si>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</si>
  <si>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</si>
  <si>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</si>
  <si>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</si>
  <si>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</si>
  <si>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</si>
  <si>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</si>
  <si>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</si>
  <si>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</si>
  <si>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</si>
  <si>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</si>
  <si>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</si>
  <si>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</si>
  <si>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</si>
  <si>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</si>
  <si>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</si>
  <si>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</si>
  <si>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</si>
  <si>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</si>
  <si>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</si>
  <si>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</si>
  <si>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</si>
  <si>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</si>
  <si>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</si>
  <si>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</si>
  <si>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</si>
  <si>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</si>
  <si>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</si>
  <si>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</si>
  <si>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</si>
  <si>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</si>
  <si>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</si>
  <si>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</si>
  <si>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</si>
  <si>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</si>
  <si>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</si>
  <si>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</si>
  <si>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</si>
  <si>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</si>
  <si>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</si>
  <si>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</si>
  <si>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</si>
  <si>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</si>
  <si>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</si>
  <si>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</si>
  <si>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</si>
  <si>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</si>
  <si>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</si>
  <si>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</si>
  <si>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</si>
  <si>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</si>
  <si>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</si>
  <si>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</si>
  <si>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</si>
  <si>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</si>
  <si>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</si>
  <si>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</si>
  <si>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</si>
  <si>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</si>
  <si>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</si>
  <si>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</si>
  <si>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</si>
  <si>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</si>
  <si>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</si>
  <si>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</si>
  <si>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</si>
  <si>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</si>
  <si>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</si>
  <si>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</si>
  <si>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</si>
  <si>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</si>
  <si>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</si>
  <si>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</si>
  <si>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</si>
  <si>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</si>
  <si>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</si>
  <si>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</si>
  <si>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</si>
  <si>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</si>
  <si>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</si>
  <si>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</si>
  <si>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</si>
  <si>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</si>
  <si>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</si>
  <si>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</si>
  <si>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</si>
  <si>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</si>
  <si>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</si>
  <si>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</si>
  <si>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</si>
  <si>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</si>
  <si>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</si>
  <si>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</si>
  <si>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</si>
  <si>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</si>
  <si>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</si>
  <si>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</si>
  <si>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</si>
  <si>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</si>
  <si>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</si>
  <si>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</si>
  <si>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</si>
  <si>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</si>
  <si>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</si>
  <si>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</si>
  <si>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</si>
  <si>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</si>
  <si>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</si>
  <si>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</si>
  <si>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</si>
  <si>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</si>
  <si>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</si>
  <si>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</si>
  <si>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</si>
  <si>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</si>
  <si>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</si>
  <si>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</si>
  <si>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</si>
  <si>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</si>
  <si>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</si>
  <si>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</si>
  <si>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</si>
  <si>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</si>
  <si>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</si>
  <si>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</si>
  <si>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</si>
  <si>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</si>
  <si>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</si>
  <si>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</si>
  <si>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</si>
  <si>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</si>
  <si>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</si>
  <si>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</si>
  <si>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</si>
  <si>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</si>
  <si>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</si>
  <si>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</si>
  <si>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</si>
  <si>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</si>
  <si>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</si>
  <si>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</si>
  <si>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</si>
  <si>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</si>
  <si>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</si>
  <si>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</si>
  <si>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</si>
  <si>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</si>
  <si>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</si>
  <si>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</si>
  <si>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</si>
  <si>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</si>
  <si>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</si>
  <si>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</si>
  <si>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</si>
  <si>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</si>
  <si>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</si>
  <si>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</si>
  <si>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</si>
  <si>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</si>
  <si>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</si>
  <si>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</si>
  <si>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</si>
  <si>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</si>
  <si>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</si>
  <si>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</si>
  <si>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</si>
  <si>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</si>
  <si>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</si>
  <si>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</si>
  <si>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</si>
  <si>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</si>
  <si>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</si>
  <si>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</si>
  <si>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</si>
  <si>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</si>
  <si>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</si>
  <si>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</si>
  <si>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</si>
  <si>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</si>
  <si>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</si>
  <si>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</si>
  <si>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</si>
  <si>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</si>
  <si>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</si>
  <si>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</si>
  <si>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</si>
  <si>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</si>
  <si>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</si>
  <si>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</si>
  <si>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</si>
  <si>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</si>
  <si>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</si>
  <si>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</si>
  <si>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</si>
  <si>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</si>
  <si>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</si>
  <si>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</si>
  <si>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</si>
  <si>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</si>
  <si>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</si>
  <si>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</si>
  <si>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</si>
  <si>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</si>
  <si>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</si>
  <si>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</si>
  <si>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</si>
  <si>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</si>
  <si>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</si>
  <si>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</si>
  <si>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</si>
  <si>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</si>
  <si>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</si>
  <si>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</si>
  <si>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</si>
  <si>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</si>
  <si>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</si>
  <si>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</si>
  <si>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</si>
  <si>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</si>
  <si>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</si>
  <si>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</si>
  <si>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</si>
  <si>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</si>
  <si>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</si>
  <si>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</si>
  <si>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</si>
  <si>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</si>
  <si>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</si>
  <si>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</si>
  <si>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</si>
  <si>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</si>
  <si>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</si>
  <si>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</si>
  <si>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</si>
  <si>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</si>
  <si>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</si>
  <si>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</si>
  <si>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</si>
  <si>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</si>
  <si>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</si>
  <si>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</si>
  <si>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</si>
  <si>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</si>
  <si>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</si>
  <si>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</si>
  <si>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</si>
  <si>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</si>
  <si>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</si>
  <si>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</si>
  <si>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</si>
  <si>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</si>
  <si>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</si>
  <si>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</si>
  <si>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</si>
  <si>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</si>
  <si>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</si>
  <si>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</si>
  <si>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</si>
  <si>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</si>
  <si>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</si>
  <si>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</si>
  <si>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</si>
  <si>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</si>
  <si>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</si>
  <si>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</si>
  <si>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</si>
  <si>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</si>
  <si>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</si>
  <si>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</si>
  <si>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</si>
  <si>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</si>
  <si>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</si>
  <si>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</si>
  <si>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</si>
  <si>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</si>
  <si>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</si>
  <si>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</si>
  <si>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</si>
  <si>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</si>
  <si>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</si>
  <si>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</si>
  <si>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</si>
  <si>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</si>
  <si>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</si>
  <si>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</si>
  <si>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</si>
  <si>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</si>
  <si>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</si>
  <si>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</si>
  <si>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</si>
  <si>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</si>
  <si>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</si>
  <si>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</si>
  <si>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</si>
  <si>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</si>
  <si>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</si>
  <si>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</si>
  <si>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</si>
  <si>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</si>
  <si>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</si>
  <si>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</si>
  <si>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</si>
  <si>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</si>
  <si>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</si>
  <si>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</si>
  <si>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</si>
  <si>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</si>
  <si>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</si>
  <si>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</si>
  <si>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</si>
  <si>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</si>
  <si>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</si>
  <si>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</si>
  <si>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</si>
  <si>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</si>
  <si>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</si>
  <si>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</si>
  <si>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</si>
  <si>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</si>
  <si>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</si>
  <si>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</si>
  <si>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</si>
  <si>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</si>
  <si>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</si>
  <si>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</si>
  <si>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</si>
  <si>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</si>
  <si>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</si>
  <si>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</si>
  <si>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</si>
  <si>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</si>
  <si>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</si>
  <si>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</si>
  <si>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</si>
  <si>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</si>
  <si>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</si>
  <si>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</si>
  <si>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</si>
  <si>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</si>
  <si>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</si>
  <si>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</si>
  <si>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</si>
  <si>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</si>
  <si>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</si>
  <si>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</si>
  <si>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</si>
  <si>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</si>
  <si>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</si>
  <si>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</si>
  <si>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</si>
  <si>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</si>
  <si>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</si>
  <si>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</si>
  <si>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</si>
  <si>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</si>
  <si>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</si>
  <si>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</si>
  <si>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</si>
  <si>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</si>
  <si>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</si>
  <si>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</si>
  <si>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</si>
  <si>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</si>
  <si>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</si>
  <si>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</si>
  <si>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</si>
  <si>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</si>
  <si>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</si>
  <si>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</si>
  <si>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</si>
  <si>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</si>
  <si>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</si>
  <si>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</si>
  <si>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</si>
  <si>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</si>
  <si>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</si>
  <si>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</si>
  <si>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</si>
  <si>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</si>
  <si>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</si>
  <si>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</si>
  <si>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</si>
  <si>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</si>
  <si>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</si>
  <si>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</si>
  <si>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</si>
  <si>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</si>
  <si>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</si>
  <si>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</si>
  <si>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</si>
  <si>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</si>
  <si>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</si>
  <si>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</si>
  <si>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</si>
  <si>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</si>
  <si>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</si>
  <si>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</si>
  <si>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</si>
  <si>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</si>
  <si>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</si>
  <si>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</si>
  <si>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</si>
  <si>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</si>
  <si>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</si>
  <si>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</si>
  <si>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</si>
  <si>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</si>
  <si>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</si>
  <si>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</si>
  <si>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</si>
  <si>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</si>
  <si>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</si>
  <si>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</si>
  <si>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</si>
  <si>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</si>
  <si>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</si>
  <si>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</si>
  <si>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</si>
  <si>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</si>
  <si>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</si>
  <si>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</si>
  <si>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</si>
  <si>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</si>
  <si>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</si>
  <si>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</si>
  <si>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</si>
  <si>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</si>
  <si>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</si>
  <si>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</si>
  <si>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</si>
  <si>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</si>
  <si>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</si>
  <si>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</si>
  <si>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</si>
  <si>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</si>
  <si>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</si>
  <si>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</si>
  <si>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</si>
  <si>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</si>
  <si>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</si>
  <si>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</si>
  <si>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</si>
  <si>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</si>
  <si>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</si>
  <si>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</si>
  <si>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</si>
  <si>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</si>
  <si>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</si>
  <si>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</si>
  <si>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</si>
  <si>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</si>
  <si>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</si>
  <si>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</si>
  <si>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</si>
  <si>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</si>
  <si>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</si>
  <si>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</si>
  <si>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</si>
  <si>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</si>
  <si>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</si>
  <si>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</si>
  <si>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</si>
  <si>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</si>
  <si>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</si>
  <si>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</si>
  <si>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</si>
  <si>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</si>
  <si>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</si>
  <si>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</si>
  <si>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</si>
  <si>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</si>
  <si>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</si>
  <si>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</si>
  <si>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</si>
  <si>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</si>
  <si>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</si>
  <si>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</si>
  <si>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</si>
  <si>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</si>
  <si>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</si>
  <si>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</si>
  <si>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</si>
  <si>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</si>
  <si>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</si>
  <si>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</si>
  <si>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</si>
  <si>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</si>
  <si>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</si>
  <si>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</si>
  <si>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</si>
  <si>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</si>
  <si>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</si>
  <si>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</si>
  <si>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</si>
  <si>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</si>
  <si>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</si>
  <si>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</si>
  <si>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</si>
  <si>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</si>
  <si>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</si>
  <si>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</si>
  <si>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</si>
  <si>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</si>
  <si>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</si>
  <si>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</si>
  <si>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</si>
  <si>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</si>
  <si>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</si>
  <si>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</si>
  <si>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</si>
  <si>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</si>
  <si>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</si>
  <si>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</si>
  <si>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</si>
  <si>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</si>
  <si>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</si>
  <si>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</si>
  <si>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</si>
  <si>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</si>
  <si>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</si>
  <si>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</si>
  <si>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</si>
  <si>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</si>
  <si>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</si>
  <si>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</si>
  <si>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</si>
  <si>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</si>
  <si>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</si>
  <si>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</si>
  <si>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</si>
  <si>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</si>
  <si>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</si>
  <si>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</si>
  <si>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</si>
  <si>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</si>
  <si>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</si>
  <si>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</si>
  <si>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</si>
  <si>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</si>
  <si>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</si>
  <si>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</si>
  <si>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</si>
  <si>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</si>
  <si>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</si>
  <si>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</si>
  <si>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</si>
  <si>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</si>
  <si>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</si>
  <si>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</si>
  <si>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</si>
  <si>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</si>
  <si>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</si>
  <si>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</si>
  <si>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</si>
  <si>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</si>
  <si>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</si>
  <si>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</si>
  <si>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</si>
  <si>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</si>
  <si>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</si>
  <si>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</si>
  <si>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</si>
  <si>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</si>
  <si>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</si>
  <si>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</si>
  <si>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</si>
  <si>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</si>
  <si>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</si>
  <si>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</si>
  <si>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</si>
  <si>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</si>
  <si>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</si>
  <si>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</si>
  <si>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</si>
  <si>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</si>
  <si>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</si>
  <si>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</si>
  <si>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</si>
  <si>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</si>
  <si>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</si>
  <si>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</si>
  <si>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</si>
  <si>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</si>
  <si>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</si>
  <si>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</si>
  <si>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</si>
  <si>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</si>
  <si>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</si>
  <si>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</si>
  <si>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</si>
  <si>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</si>
  <si>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</si>
  <si>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</si>
  <si>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</si>
  <si>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</si>
  <si>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</si>
  <si>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</si>
  <si>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</si>
  <si>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</si>
  <si>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</si>
  <si>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</si>
  <si>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</si>
  <si>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</si>
  <si>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</si>
  <si>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</si>
  <si>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</si>
  <si>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</si>
  <si>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</si>
  <si>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</si>
  <si>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</si>
  <si>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</si>
  <si>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</si>
  <si>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</si>
  <si>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</si>
  <si>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</si>
  <si>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</si>
  <si>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</si>
  <si>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</si>
  <si>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</si>
  <si>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</si>
  <si>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</si>
  <si>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</si>
  <si>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</si>
  <si>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</si>
  <si>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</si>
  <si>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</si>
  <si>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</si>
  <si>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</si>
  <si>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</si>
  <si>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</si>
  <si>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</si>
  <si>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</si>
  <si>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</si>
  <si>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</si>
  <si>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</si>
  <si>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</si>
  <si>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</si>
  <si>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</si>
  <si>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</si>
  <si>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</si>
  <si>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</si>
  <si>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</si>
  <si>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</si>
  <si>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</si>
  <si>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</si>
  <si>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</si>
  <si>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</si>
  <si>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</si>
  <si>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</si>
  <si>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</si>
  <si>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</si>
  <si>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</si>
  <si>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</si>
  <si>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</si>
  <si>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</si>
  <si>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</si>
  <si>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</si>
  <si>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</si>
  <si>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</si>
  <si>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</si>
  <si>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</si>
  <si>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</si>
  <si>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</si>
  <si>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</si>
  <si>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</si>
  <si>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</si>
  <si>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</si>
  <si>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</si>
  <si>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</si>
  <si>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</si>
  <si>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</si>
  <si>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</si>
  <si>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</si>
  <si>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</si>
  <si>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</si>
  <si>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</si>
  <si>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</si>
  <si>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</si>
  <si>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</si>
  <si>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</si>
  <si>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</si>
  <si>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</si>
  <si>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</si>
  <si>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</si>
  <si>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</si>
  <si>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</si>
  <si>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</si>
  <si>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</si>
  <si>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</si>
  <si>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</si>
  <si>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</si>
  <si>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</si>
  <si>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</si>
  <si>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</si>
  <si>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</si>
  <si>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</si>
  <si>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</si>
  <si>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</si>
  <si>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</si>
  <si>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</si>
  <si>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</si>
  <si>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</si>
  <si>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</si>
  <si>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</si>
  <si>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</si>
  <si>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</si>
  <si>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</si>
  <si>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</si>
  <si>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</si>
  <si>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</si>
  <si>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</si>
  <si>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</si>
  <si>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</si>
  <si>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</si>
  <si>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</si>
  <si>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</si>
  <si>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</si>
  <si>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</si>
  <si>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</si>
  <si>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</si>
  <si>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</si>
  <si>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</si>
  <si>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</si>
  <si>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</si>
  <si>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</si>
  <si>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</si>
  <si>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</si>
  <si>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</si>
  <si>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</si>
  <si>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</si>
  <si>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</si>
  <si>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</si>
  <si>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</si>
  <si>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</si>
  <si>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</si>
  <si>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</si>
  <si>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</si>
  <si>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</si>
  <si>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</si>
  <si>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</si>
  <si>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</si>
  <si>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</si>
  <si>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</si>
  <si>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</si>
  <si>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</si>
  <si>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</si>
  <si>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</si>
  <si>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</si>
  <si>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</si>
  <si>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</si>
  <si>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</si>
  <si>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</si>
  <si>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</si>
  <si>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</si>
  <si>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</si>
  <si>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</si>
  <si>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</si>
  <si>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</si>
  <si>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</si>
  <si>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</si>
  <si>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</si>
  <si>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</si>
  <si>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</si>
  <si>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</si>
  <si>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</si>
  <si>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</si>
  <si>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</si>
  <si>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</si>
  <si>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</si>
  <si>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</si>
  <si>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</si>
  <si>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</si>
  <si>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</si>
  <si>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</si>
  <si>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</si>
  <si>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</si>
  <si>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</si>
  <si>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</si>
  <si>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</si>
  <si>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</si>
  <si>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</si>
  <si>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</si>
  <si>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</si>
  <si>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</si>
  <si>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</si>
  <si>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</si>
  <si>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</si>
  <si>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</si>
  <si>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</si>
  <si>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</si>
  <si>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</si>
  <si>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</si>
  <si>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</si>
  <si>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</si>
  <si>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</si>
  <si>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</si>
  <si>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</si>
  <si>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</si>
  <si>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</si>
  <si>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</si>
  <si>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</si>
  <si>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</si>
  <si>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</si>
  <si>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</si>
  <si>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</si>
  <si>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</si>
  <si>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</si>
  <si>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</si>
  <si>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</si>
  <si>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</si>
  <si>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</si>
  <si>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</si>
  <si>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</si>
  <si>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</si>
  <si>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</si>
  <si>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</si>
  <si>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</si>
  <si>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</si>
  <si>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</si>
  <si>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</si>
  <si>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</si>
  <si>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</si>
  <si>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</si>
  <si>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</si>
  <si>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</si>
  <si>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</si>
  <si>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</si>
  <si>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</si>
  <si>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</si>
  <si>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</si>
  <si>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</si>
  <si>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</si>
  <si>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</si>
  <si>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</si>
  <si>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</si>
  <si>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</si>
  <si>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</si>
  <si>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</si>
  <si>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</si>
  <si>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</si>
  <si>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</si>
  <si>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</si>
  <si>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</si>
  <si>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</si>
  <si>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</si>
  <si>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</si>
  <si>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</si>
  <si>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</si>
  <si>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</si>
  <si>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</si>
  <si>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</si>
  <si>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</si>
  <si>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</si>
  <si>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</si>
  <si>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</si>
  <si>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</si>
  <si>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</si>
  <si>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</si>
  <si>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</si>
  <si>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</si>
  <si>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</si>
  <si>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</si>
  <si>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</si>
  <si>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</si>
  <si>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</si>
  <si>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</si>
  <si>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</si>
  <si>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</si>
  <si>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</si>
  <si>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</si>
  <si>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</si>
  <si>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</si>
  <si>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</si>
  <si>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</si>
  <si>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</si>
  <si>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</si>
  <si>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</si>
  <si>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</si>
  <si>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</si>
  <si>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</si>
  <si>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</si>
  <si>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</si>
  <si>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</si>
  <si>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</si>
  <si>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</si>
  <si>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</si>
  <si>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</si>
  <si>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</si>
  <si>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</si>
  <si>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</si>
  <si>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</si>
  <si>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</si>
  <si>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</si>
  <si>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</si>
  <si>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</si>
  <si>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</si>
  <si>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</si>
  <si>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</si>
  <si>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</si>
  <si>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</si>
  <si>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</si>
  <si>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</si>
  <si>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</si>
  <si>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</si>
  <si>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</si>
  <si>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</si>
  <si>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</si>
  <si>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</si>
  <si>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</si>
  <si>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</si>
  <si>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</si>
  <si>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</si>
  <si>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</si>
  <si>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</si>
  <si>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</si>
  <si>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</si>
  <si>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</si>
  <si>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</si>
  <si>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</si>
  <si>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</si>
  <si>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</si>
  <si>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</si>
  <si>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</si>
  <si>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</si>
  <si>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</si>
  <si>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</si>
  <si>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</si>
  <si>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</si>
  <si>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</si>
  <si>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</si>
  <si>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</si>
  <si>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</si>
  <si>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</si>
  <si>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</si>
  <si>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</si>
  <si>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</si>
  <si>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</si>
  <si>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</si>
  <si>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</si>
  <si>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</si>
  <si>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</si>
  <si>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</si>
  <si>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</si>
  <si>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</si>
  <si>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</si>
  <si>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</si>
  <si>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</si>
  <si>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</si>
  <si>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</si>
  <si>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</si>
  <si>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</si>
  <si>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</si>
  <si>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</si>
  <si>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</si>
  <si>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</si>
  <si>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</si>
  <si>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</si>
  <si>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</si>
  <si>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</si>
  <si>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</si>
  <si>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</si>
  <si>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</si>
  <si>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</si>
  <si>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</si>
  <si>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</si>
  <si>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</si>
  <si>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</si>
  <si>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</si>
  <si>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</si>
  <si>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</si>
  <si>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</si>
  <si>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</si>
  <si>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</si>
  <si>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</si>
  <si>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</si>
  <si>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</si>
  <si>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</si>
  <si>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</si>
  <si>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</si>
  <si>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</si>
  <si>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</si>
  <si>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</si>
  <si>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</si>
  <si>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</si>
  <si>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</si>
  <si>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</si>
  <si>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</si>
  <si>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</si>
  <si>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</si>
  <si>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</si>
  <si>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</si>
  <si>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</si>
  <si>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</si>
  <si>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</si>
  <si>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</si>
  <si>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</si>
  <si>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</si>
  <si>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</si>
  <si>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</si>
  <si>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</si>
  <si>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</si>
  <si>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</si>
  <si>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</si>
  <si>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</si>
  <si>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</si>
  <si>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</si>
  <si>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</si>
  <si>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</si>
  <si>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</si>
  <si>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</si>
  <si>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</si>
  <si>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</si>
  <si>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</si>
  <si>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</si>
  <si>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</si>
  <si>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</si>
  <si>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</si>
  <si>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</si>
  <si>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</si>
  <si>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</si>
  <si>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</si>
  <si>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</si>
  <si>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</si>
  <si>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</si>
  <si>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</si>
  <si>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</si>
  <si>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</si>
  <si>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</si>
  <si>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</si>
  <si>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</si>
  <si>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</si>
  <si>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</si>
  <si>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</si>
  <si>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</si>
  <si>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</si>
  <si>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</si>
  <si>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</si>
  <si>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</si>
  <si>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</si>
  <si>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</si>
  <si>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</si>
  <si>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</si>
  <si>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</si>
  <si>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</si>
  <si>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</si>
  <si>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</si>
  <si>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</si>
  <si>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</si>
  <si>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</si>
  <si>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</si>
  <si>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</si>
  <si>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</si>
  <si>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</si>
  <si>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</si>
  <si>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</si>
  <si>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</si>
  <si>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</si>
  <si>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</si>
  <si>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</si>
  <si>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</si>
  <si>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</si>
  <si>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</si>
  <si>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</si>
  <si>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</si>
  <si>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</si>
  <si>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</si>
  <si>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</si>
  <si>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</si>
  <si>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</si>
  <si>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</si>
  <si>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</si>
  <si>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</si>
  <si>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</si>
  <si>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</si>
  <si>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</si>
  <si>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</si>
  <si>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</si>
  <si>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</si>
  <si>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</si>
  <si>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</si>
  <si>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</si>
  <si>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</si>
  <si>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</si>
  <si>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</si>
  <si>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</si>
  <si>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</si>
  <si>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</si>
  <si>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</si>
  <si>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</si>
  <si>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</si>
  <si>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</si>
  <si>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</si>
  <si>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</si>
  <si>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</si>
  <si>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</si>
  <si>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</si>
  <si>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</si>
  <si>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</si>
  <si>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</si>
  <si>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</si>
  <si>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</si>
  <si>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</si>
  <si>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</si>
  <si>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</si>
  <si>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</si>
  <si>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</si>
  <si>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</si>
  <si>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</si>
  <si>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</si>
  <si>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</si>
  <si>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</si>
  <si>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</si>
  <si>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</si>
  <si>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</si>
  <si>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</si>
  <si>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</si>
  <si>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</si>
  <si>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</si>
  <si>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</si>
  <si>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</si>
  <si>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</si>
  <si>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</si>
  <si>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</si>
  <si>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</si>
  <si>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</si>
  <si>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</si>
  <si>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</si>
  <si>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</si>
  <si>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</si>
  <si>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</si>
  <si>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</si>
  <si>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</si>
  <si>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</si>
  <si>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</si>
  <si>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</si>
  <si>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</si>
  <si>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</si>
  <si>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</si>
  <si>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</si>
  <si>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</si>
  <si>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</si>
  <si>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</si>
  <si>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</si>
  <si>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</si>
  <si>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</si>
  <si>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</si>
  <si>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</si>
  <si>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</si>
  <si>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</si>
  <si>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</si>
  <si>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</si>
  <si>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</si>
  <si>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</si>
  <si>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</si>
  <si>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</si>
  <si>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</si>
  <si>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</si>
  <si>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</si>
  <si>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</si>
  <si>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</si>
  <si>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</si>
  <si>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</si>
  <si>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</si>
  <si>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</si>
  <si>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</si>
  <si>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</si>
  <si>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</si>
  <si>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</si>
  <si>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</si>
  <si>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</si>
  <si>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</si>
  <si>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</si>
  <si>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</si>
  <si>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</si>
  <si>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</si>
  <si>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</si>
  <si>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</si>
  <si>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</si>
  <si>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</si>
  <si>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</si>
  <si>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</si>
  <si>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</si>
  <si>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</si>
  <si>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</si>
  <si>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</si>
  <si>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</si>
  <si>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</si>
  <si>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</si>
  <si>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</si>
  <si>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</si>
  <si>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</si>
  <si>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</si>
  <si>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</si>
  <si>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</si>
  <si>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</si>
  <si>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</si>
  <si>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</si>
  <si>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</si>
  <si>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</si>
  <si>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</si>
  <si>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</si>
  <si>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</si>
  <si>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</si>
  <si>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</si>
  <si>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</si>
  <si>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</si>
  <si>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</si>
  <si>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</si>
  <si>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</si>
  <si>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</si>
  <si>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</si>
  <si>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</si>
  <si>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</si>
  <si>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</si>
  <si>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</si>
  <si>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</si>
  <si>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</si>
  <si>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</si>
  <si>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</si>
  <si>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</si>
  <si>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</si>
  <si>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</si>
  <si>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</si>
  <si>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</si>
  <si>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</si>
  <si>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</si>
  <si>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</si>
  <si>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</si>
  <si>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</si>
  <si>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</si>
  <si>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</si>
  <si>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</si>
  <si>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</si>
  <si>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</si>
  <si>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</si>
  <si>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</si>
  <si>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</si>
  <si>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</si>
  <si>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</si>
  <si>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</si>
  <si>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</si>
  <si>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</si>
  <si>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</si>
  <si>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</si>
  <si>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</si>
  <si>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</si>
  <si>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</si>
  <si>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</si>
  <si>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</si>
  <si>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</si>
  <si>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</si>
  <si>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</si>
  <si>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</si>
  <si>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</si>
  <si>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</si>
  <si>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</si>
  <si>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</si>
  <si>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</si>
  <si>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</si>
  <si>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</si>
  <si>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</si>
  <si>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</si>
  <si>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</si>
  <si>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</si>
  <si>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</si>
  <si>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</si>
  <si>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</si>
  <si>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</si>
  <si>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</si>
  <si>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</si>
  <si>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</si>
  <si>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</si>
  <si>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</si>
  <si>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</si>
  <si>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</si>
  <si>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</si>
  <si>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</si>
  <si>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</si>
  <si>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</si>
  <si>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</si>
  <si>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</si>
  <si>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</si>
  <si>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</si>
  <si>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</si>
  <si>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</si>
  <si>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</si>
  <si>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</si>
  <si>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</si>
  <si>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</si>
  <si>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</si>
  <si>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</si>
  <si>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</si>
  <si>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</si>
  <si>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</si>
  <si>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</si>
  <si>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</si>
  <si>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</si>
  <si>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</si>
  <si>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</si>
  <si>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</si>
  <si>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</si>
  <si>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</si>
  <si>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</si>
  <si>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</si>
  <si>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</si>
  <si>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</si>
  <si>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</si>
  <si>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</si>
  <si>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</si>
  <si>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</si>
  <si>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</si>
  <si>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</si>
  <si>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</si>
  <si>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</si>
  <si>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</si>
  <si>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</si>
  <si>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</si>
  <si>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</si>
  <si>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</si>
  <si>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</si>
  <si>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</si>
  <si>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</si>
  <si>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</si>
  <si>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</si>
  <si>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</si>
  <si>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</si>
  <si>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</si>
  <si>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</si>
  <si>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</si>
  <si>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</si>
  <si>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</si>
  <si>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</si>
  <si>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</si>
  <si>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</si>
  <si>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</si>
  <si>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</si>
  <si>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</si>
  <si>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</si>
  <si>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</si>
  <si>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</si>
  <si>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</si>
  <si>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</si>
  <si>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</si>
  <si>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</si>
  <si>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</si>
  <si>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</si>
  <si>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</si>
  <si>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</si>
  <si>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</si>
  <si>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</si>
  <si>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</si>
  <si>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</si>
  <si>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</si>
  <si>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</si>
  <si>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</si>
  <si>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</si>
  <si>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</si>
  <si>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</si>
  <si>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</si>
  <si>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</si>
  <si>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</si>
  <si>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</si>
  <si>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</si>
  <si>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</si>
  <si>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</si>
  <si>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</si>
  <si>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</si>
  <si>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</si>
  <si>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</si>
  <si>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</si>
  <si>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</si>
  <si>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</si>
  <si>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</si>
  <si>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</si>
  <si>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</si>
  <si>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</si>
  <si>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</si>
  <si>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</si>
  <si>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</si>
  <si>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</si>
  <si>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</si>
  <si>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</si>
  <si>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</si>
  <si>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</si>
  <si>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</si>
  <si>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</si>
  <si>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</si>
  <si>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</si>
  <si>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</si>
  <si>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</si>
  <si>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</si>
  <si>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</si>
  <si>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</si>
  <si>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</si>
  <si>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</si>
  <si>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</si>
  <si>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</si>
  <si>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</si>
  <si>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</si>
  <si>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</si>
  <si>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</si>
  <si>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</si>
  <si>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</si>
  <si>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</si>
  <si>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</si>
  <si>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</si>
  <si>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</si>
  <si>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</si>
  <si>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</si>
  <si>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</si>
  <si>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</si>
  <si>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</si>
  <si>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</si>
  <si>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</si>
  <si>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</si>
  <si>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</si>
  <si>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</si>
  <si>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</si>
  <si>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</si>
  <si>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</si>
  <si>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</si>
  <si>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</si>
  <si>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</si>
  <si>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</si>
  <si>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</si>
  <si>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</si>
  <si>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</si>
  <si>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</si>
  <si>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</si>
  <si>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</si>
  <si>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</si>
  <si>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</si>
  <si>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</si>
  <si>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</si>
  <si>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</si>
  <si>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</si>
  <si>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</si>
  <si>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</si>
  <si>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</si>
  <si>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</si>
  <si>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</si>
  <si>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</si>
  <si>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</si>
  <si>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</si>
  <si>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</si>
  <si>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</si>
  <si>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</si>
  <si>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</si>
  <si>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</si>
  <si>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</si>
  <si>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</si>
  <si>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</si>
  <si>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</si>
  <si>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</si>
  <si>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</si>
  <si>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</si>
  <si>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</si>
  <si>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</si>
  <si>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</si>
  <si>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</si>
  <si>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</si>
  <si>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</si>
  <si>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</si>
  <si>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</si>
  <si>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</si>
  <si>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</si>
  <si>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</si>
  <si>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</si>
  <si>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</si>
  <si>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</si>
  <si>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</si>
  <si>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</si>
  <si>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</si>
  <si>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</si>
  <si>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</si>
  <si>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</si>
  <si>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</si>
  <si>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</si>
  <si>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</si>
  <si>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</si>
  <si>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</si>
  <si>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</si>
  <si>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</si>
  <si>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</si>
  <si>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</si>
  <si>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</si>
  <si>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</si>
  <si>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</si>
  <si>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</si>
  <si>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</si>
  <si>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</si>
  <si>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</si>
  <si>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</si>
  <si>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</si>
  <si>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</si>
  <si>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</si>
  <si>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</si>
  <si>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</si>
  <si>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</si>
  <si>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</si>
  <si>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</si>
  <si>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</si>
  <si>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</si>
  <si>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</si>
  <si>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</si>
  <si>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</si>
  <si>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</si>
  <si>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</si>
  <si>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</si>
  <si>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</si>
  <si>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</si>
  <si>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</si>
  <si>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</si>
  <si>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</si>
  <si>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</si>
  <si>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</si>
  <si>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</si>
  <si>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</si>
  <si>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</si>
  <si>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</si>
  <si>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</si>
  <si>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</si>
  <si>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</si>
  <si>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</si>
  <si>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</si>
  <si>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</si>
  <si>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</si>
  <si>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</si>
  <si>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</si>
  <si>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</si>
  <si>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</si>
  <si>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</si>
  <si>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</si>
  <si>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</si>
  <si>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</si>
  <si>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</si>
  <si>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</si>
  <si>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</si>
  <si>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</si>
  <si>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</si>
  <si>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</si>
  <si>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</si>
  <si>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</si>
  <si>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</si>
  <si>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</si>
  <si>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</si>
  <si>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</si>
  <si>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</si>
  <si>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</si>
  <si>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</si>
  <si>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</si>
  <si>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</si>
  <si>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</si>
  <si>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</si>
  <si>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</si>
  <si>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</si>
  <si>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</si>
  <si>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</si>
  <si>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</si>
  <si>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</si>
  <si>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</si>
  <si>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</si>
  <si>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</si>
  <si>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</si>
  <si>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</si>
  <si>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</si>
  <si>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</si>
  <si>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</si>
  <si>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</si>
  <si>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</si>
  <si>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</si>
  <si>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</si>
  <si>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</si>
  <si>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</si>
  <si>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</si>
  <si>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</si>
  <si>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</si>
  <si>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</si>
  <si>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</si>
  <si>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</si>
  <si>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</si>
  <si>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</si>
  <si>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</si>
  <si>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</si>
  <si>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</si>
  <si>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</si>
  <si>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</si>
  <si>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</si>
  <si>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</si>
  <si>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</si>
  <si>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</si>
  <si>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</si>
  <si>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</si>
  <si>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</si>
  <si>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</si>
  <si>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</si>
  <si>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</si>
  <si>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</si>
  <si>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</si>
  <si>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</si>
  <si>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</si>
  <si>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</si>
  <si>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</si>
  <si>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</si>
  <si>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</si>
  <si>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</si>
  <si>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</si>
  <si>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</si>
  <si>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</si>
  <si>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</si>
  <si>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</si>
  <si>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</si>
  <si>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</si>
  <si>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</si>
  <si>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</si>
  <si>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</si>
  <si>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</si>
  <si>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</si>
  <si>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</si>
  <si>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</si>
  <si>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</si>
  <si>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</si>
  <si>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</si>
  <si>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</si>
  <si>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</si>
  <si>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</si>
  <si>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</si>
  <si>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</si>
  <si>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</si>
  <si>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</si>
  <si>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</si>
  <si>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</si>
  <si>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</si>
  <si>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</si>
  <si>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</si>
  <si>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</si>
  <si>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</si>
  <si>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</si>
  <si>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</si>
  <si>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</si>
  <si>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</si>
  <si>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</si>
  <si>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</si>
  <si>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</si>
  <si>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</si>
  <si>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</si>
  <si>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</si>
  <si>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</si>
  <si>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</si>
  <si>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</si>
  <si>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</si>
  <si>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</si>
  <si>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</si>
  <si>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</si>
  <si>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</si>
  <si>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</si>
  <si>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</si>
  <si>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</si>
  <si>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</si>
  <si>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</si>
  <si>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</si>
  <si>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</si>
  <si>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</si>
  <si>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</si>
  <si>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</si>
  <si>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</si>
  <si>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</si>
  <si>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</si>
  <si>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</si>
  <si>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</si>
  <si>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</si>
  <si>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</si>
  <si>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</si>
  <si>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</si>
  <si>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</si>
  <si>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</si>
  <si>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</si>
  <si>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</si>
  <si>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</si>
  <si>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</si>
  <si>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</si>
  <si>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</si>
  <si>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</si>
  <si>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</si>
  <si>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</si>
  <si>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</si>
  <si>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</si>
  <si>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</si>
  <si>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</si>
  <si>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</si>
  <si>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</si>
  <si>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</si>
  <si>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</si>
  <si>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</si>
  <si>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</si>
  <si>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</si>
  <si>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</si>
  <si>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</si>
  <si>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</si>
  <si>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</si>
  <si>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</si>
  <si>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</si>
  <si>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</si>
  <si>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</si>
  <si>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</si>
  <si>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</si>
  <si>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</si>
  <si>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</si>
  <si>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</si>
  <si>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</si>
  <si>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</si>
  <si>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</si>
  <si>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</si>
  <si>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</si>
  <si>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</si>
  <si>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</si>
  <si>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</si>
  <si>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</si>
  <si>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</si>
  <si>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</si>
  <si>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</si>
  <si>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</si>
  <si>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</si>
  <si>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</si>
  <si>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</si>
  <si>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</si>
  <si>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</si>
  <si>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</si>
  <si>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</si>
  <si>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</si>
  <si>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</si>
  <si>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</si>
  <si>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</si>
  <si>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</si>
  <si>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</si>
  <si>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</si>
  <si>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</si>
  <si>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</si>
  <si>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</si>
  <si>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</si>
  <si>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</si>
  <si>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</si>
  <si>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</si>
  <si>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</si>
  <si>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</si>
  <si>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</si>
  <si>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</si>
  <si>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</si>
  <si>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</si>
  <si>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</si>
  <si>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</si>
  <si>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</si>
  <si>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</si>
  <si>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</si>
  <si>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</si>
  <si>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</si>
  <si>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</si>
  <si>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</si>
  <si>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</si>
  <si>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</si>
  <si>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</si>
  <si>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</si>
  <si>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</si>
  <si>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</si>
  <si>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</si>
  <si>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</si>
  <si>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</si>
  <si>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</si>
  <si>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</si>
  <si>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</si>
  <si>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</si>
  <si>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</si>
  <si>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</si>
  <si>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</si>
  <si>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</si>
  <si>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</si>
  <si>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</si>
  <si>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</si>
  <si>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</si>
  <si>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</si>
  <si>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</si>
  <si>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</si>
  <si>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</si>
  <si>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</si>
  <si>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</si>
  <si>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</si>
  <si>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</si>
  <si>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</si>
  <si>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</si>
  <si>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</si>
  <si>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</si>
  <si>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</si>
  <si>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</si>
  <si>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</si>
  <si>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</si>
  <si>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</si>
  <si>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</si>
  <si>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</si>
  <si>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</si>
  <si>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</si>
  <si>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</si>
  <si>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</si>
  <si>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</si>
  <si>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</si>
  <si>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</si>
  <si>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</si>
  <si>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</si>
  <si>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</si>
  <si>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</si>
  <si>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</si>
  <si>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</si>
  <si>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</si>
  <si>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</si>
  <si>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</si>
  <si>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</si>
  <si>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</si>
  <si>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</si>
  <si>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</si>
  <si>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</si>
  <si>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</si>
  <si>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</si>
  <si>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</si>
  <si>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</si>
  <si>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</si>
  <si>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</si>
  <si>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</si>
  <si>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</si>
  <si>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</si>
  <si>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</si>
  <si>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</si>
  <si>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</si>
  <si>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</si>
  <si>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</si>
  <si>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</si>
  <si>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</si>
  <si>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</si>
  <si>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</si>
  <si>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</si>
  <si>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</si>
  <si>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</si>
  <si>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</si>
  <si>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</si>
  <si>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</si>
  <si>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</si>
  <si>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</si>
  <si>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</si>
  <si>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</si>
  <si>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</si>
  <si>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</si>
  <si>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</si>
  <si>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</si>
  <si>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</si>
  <si>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</si>
  <si>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</si>
  <si>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</si>
  <si>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</si>
  <si>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</si>
  <si>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</si>
  <si>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</si>
  <si>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</si>
  <si>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</si>
  <si>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</si>
  <si>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</si>
  <si>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</si>
  <si>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</si>
  <si>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</si>
  <si>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</si>
  <si>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</si>
  <si>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</si>
  <si>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</si>
  <si>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</si>
  <si>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</si>
  <si>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</si>
  <si>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</si>
  <si>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</si>
  <si>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</si>
  <si>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</si>
  <si>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</si>
  <si>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</si>
  <si>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</si>
  <si>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</si>
  <si>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</si>
  <si>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</si>
  <si>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</si>
  <si>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</si>
  <si>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</si>
  <si>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</si>
  <si>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</si>
  <si>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</si>
  <si>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</si>
  <si>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</si>
  <si>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</si>
  <si>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</si>
  <si>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</si>
  <si>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</si>
  <si>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</si>
  <si>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</si>
  <si>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</si>
  <si>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</si>
  <si>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</si>
  <si>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</si>
  <si>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</si>
  <si>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</si>
  <si>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</si>
  <si>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</si>
  <si>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</si>
  <si>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</si>
  <si>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</si>
  <si>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</si>
  <si>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</si>
  <si>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</si>
  <si>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</si>
  <si>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</si>
  <si>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</si>
  <si>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</si>
  <si>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</si>
  <si>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</si>
  <si>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</si>
  <si>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</si>
  <si>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</si>
  <si>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</si>
  <si>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</si>
  <si>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</si>
  <si>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</si>
  <si>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</si>
  <si>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</si>
  <si>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</si>
  <si>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</si>
  <si>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</si>
  <si>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</si>
  <si>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</si>
  <si>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</si>
  <si>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</si>
  <si>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</si>
  <si>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</si>
  <si>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</si>
  <si>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</si>
  <si>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</si>
  <si>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</si>
  <si>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</si>
  <si>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</si>
  <si>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</si>
  <si>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</si>
  <si>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</si>
  <si>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</si>
  <si>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</si>
  <si>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</si>
  <si>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</si>
  <si>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</si>
  <si>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</si>
  <si>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</si>
  <si>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</si>
  <si>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</si>
  <si>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</si>
  <si>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</si>
  <si>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</si>
  <si>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</si>
  <si>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</si>
  <si>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</si>
  <si>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</si>
  <si>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</si>
  <si>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</si>
  <si>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</si>
  <si>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</si>
  <si>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</si>
  <si>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</si>
  <si>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</si>
  <si>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</si>
  <si>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</si>
  <si>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</si>
  <si>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</si>
  <si>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</si>
  <si>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</si>
  <si>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</si>
  <si>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</si>
  <si>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</si>
  <si>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</si>
  <si>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</si>
  <si>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</si>
  <si>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</si>
  <si>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</si>
  <si>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</si>
  <si>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</si>
  <si>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</si>
  <si>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</si>
  <si>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</si>
  <si>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</si>
  <si>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</si>
  <si>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</si>
  <si>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</si>
  <si>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</si>
  <si>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</si>
  <si>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</si>
  <si>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</si>
  <si>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</si>
  <si>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</si>
  <si>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</si>
  <si>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</si>
  <si>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</si>
  <si>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</si>
  <si>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</si>
  <si>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</si>
  <si>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</si>
  <si>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</si>
  <si>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</si>
  <si>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</si>
  <si>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</si>
  <si>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</si>
  <si>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</si>
  <si>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</si>
  <si>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</si>
  <si>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</si>
  <si>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</si>
  <si>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</si>
  <si>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</si>
  <si>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</si>
  <si>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</si>
  <si>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</si>
  <si>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</si>
  <si>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</si>
  <si>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</si>
  <si>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</si>
  <si>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</si>
  <si>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</si>
  <si>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</si>
  <si>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</si>
  <si>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</si>
  <si>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</si>
  <si>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</si>
  <si>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</si>
  <si>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</si>
  <si>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</si>
  <si>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</si>
  <si>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</si>
  <si>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</si>
  <si>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</si>
  <si>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</si>
  <si>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</si>
  <si>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</si>
  <si>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</si>
  <si>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</si>
  <si>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</si>
  <si>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</si>
  <si>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</si>
  <si>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</si>
  <si>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</si>
  <si>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</si>
  <si>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</si>
  <si>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</si>
  <si>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</si>
  <si>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</si>
  <si>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</si>
  <si>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</si>
  <si>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</si>
  <si>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</si>
  <si>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</si>
  <si>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</si>
  <si>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</si>
  <si>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</si>
  <si>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</si>
  <si>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</si>
  <si>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</si>
  <si>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</si>
  <si>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</si>
  <si>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</si>
  <si>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</si>
  <si>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</si>
  <si>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</si>
  <si>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</si>
  <si>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</si>
  <si>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</si>
  <si>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</si>
  <si>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</si>
  <si>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</si>
  <si>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</si>
  <si>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</si>
  <si>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</si>
  <si>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</si>
  <si>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</si>
  <si>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</si>
  <si>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</si>
  <si>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</si>
  <si>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</si>
  <si>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</si>
  <si>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</si>
  <si>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</si>
  <si>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</si>
  <si>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</si>
  <si>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</si>
  <si>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</si>
  <si>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</si>
  <si>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</si>
  <si>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</si>
  <si>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</si>
  <si>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</si>
  <si>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</si>
  <si>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</si>
  <si>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</si>
  <si>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</si>
  <si>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</si>
  <si>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</si>
  <si>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</si>
  <si>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</si>
  <si>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</si>
  <si>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</si>
  <si>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</si>
  <si>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</si>
  <si>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</si>
  <si>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</si>
  <si>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</si>
  <si>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</si>
  <si>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</si>
  <si>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</si>
  <si>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</si>
  <si>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</si>
  <si>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</si>
  <si>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</si>
  <si>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</si>
  <si>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</si>
  <si>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</si>
  <si>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</si>
  <si>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</si>
  <si>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</si>
  <si>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</si>
  <si>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</si>
  <si>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</si>
  <si>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</si>
  <si>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</si>
  <si>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</si>
  <si>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</si>
  <si>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</si>
  <si>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</si>
  <si>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</si>
  <si>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</si>
  <si>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</si>
  <si>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</si>
  <si>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</si>
  <si>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</si>
  <si>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</si>
  <si>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</si>
  <si>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</si>
  <si>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</si>
  <si>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</si>
  <si>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</si>
  <si>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</si>
  <si>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</si>
  <si>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</si>
  <si>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</si>
  <si>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</si>
  <si>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</si>
  <si>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</si>
  <si>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</si>
  <si>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</si>
  <si>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</si>
  <si>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</si>
  <si>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</si>
  <si>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</si>
  <si>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</si>
  <si>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</si>
  <si>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</si>
  <si>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</si>
  <si>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</si>
  <si>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</si>
  <si>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</si>
  <si>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</si>
  <si>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</si>
  <si>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</si>
  <si>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</si>
  <si>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</si>
  <si>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</si>
  <si>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</si>
  <si>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</si>
  <si>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</si>
  <si>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</si>
  <si>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</si>
  <si>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</si>
  <si>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</si>
  <si>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</si>
  <si>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</si>
  <si>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</si>
  <si>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</si>
  <si>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</si>
  <si>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</si>
  <si>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</si>
  <si>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</si>
  <si>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</si>
  <si>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</si>
  <si>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</si>
  <si>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</si>
  <si>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</si>
  <si>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</si>
  <si>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</si>
  <si>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</si>
  <si>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</si>
  <si>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</si>
  <si>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</si>
  <si>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</si>
  <si>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</si>
  <si>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</si>
  <si>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</si>
  <si>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</si>
  <si>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</si>
  <si>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</si>
  <si>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</si>
  <si>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</si>
  <si>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</si>
  <si>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</si>
  <si>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</si>
  <si>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</si>
  <si>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</si>
  <si>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</si>
  <si>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</si>
  <si>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</si>
  <si>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</si>
  <si>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</si>
  <si>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</si>
  <si>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</si>
  <si>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</si>
  <si>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</si>
  <si>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</si>
  <si>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</si>
  <si>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</si>
  <si>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</si>
  <si>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</si>
  <si>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</si>
  <si>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</si>
  <si>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</si>
  <si>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</si>
  <si>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</si>
  <si>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</si>
  <si>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</si>
  <si>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</si>
  <si>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</si>
  <si>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</si>
  <si>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</si>
  <si>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</si>
  <si>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</si>
  <si>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</si>
  <si>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</si>
  <si>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</si>
  <si>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</si>
  <si>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</si>
  <si>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</si>
  <si>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</si>
  <si>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</si>
  <si>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</si>
  <si>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</si>
  <si>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</si>
  <si>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</si>
  <si>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</si>
  <si>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</si>
  <si>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</si>
  <si>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</si>
  <si>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</si>
  <si>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</si>
  <si>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</si>
  <si>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</si>
  <si>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</si>
  <si>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</si>
  <si>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</si>
  <si>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</si>
  <si>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</si>
  <si>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</si>
  <si>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</si>
  <si>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</si>
  <si>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</si>
  <si>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</si>
  <si>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</si>
  <si>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</si>
  <si>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</si>
  <si>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</si>
  <si>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</si>
  <si>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</si>
  <si>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</si>
  <si>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</si>
  <si>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</si>
  <si>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</si>
  <si>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</si>
  <si>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</si>
  <si>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</si>
  <si>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</si>
  <si>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</si>
  <si>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</si>
  <si>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</si>
  <si>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</si>
  <si>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</si>
  <si>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</si>
  <si>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</si>
  <si>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</si>
  <si>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</si>
  <si>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</si>
  <si>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</si>
  <si>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</si>
  <si>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</si>
  <si>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</si>
  <si>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</si>
  <si>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</si>
  <si>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</si>
  <si>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</si>
  <si>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</si>
  <si>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</si>
  <si>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</si>
  <si>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</si>
  <si>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</si>
  <si>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</si>
  <si>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</si>
  <si>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</si>
  <si>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</si>
  <si>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</si>
  <si>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</si>
  <si>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</si>
  <si>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</si>
  <si>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</si>
  <si>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</si>
  <si>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</si>
  <si>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</si>
  <si>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</si>
  <si>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</si>
  <si>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</si>
  <si>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</si>
  <si>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</si>
  <si>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</si>
  <si>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</si>
  <si>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</si>
  <si>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</si>
  <si>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</si>
  <si>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</si>
  <si>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</si>
  <si>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</si>
  <si>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</si>
  <si>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</si>
  <si>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</si>
  <si>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</si>
  <si>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</si>
  <si>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</si>
  <si>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</si>
  <si>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</si>
  <si>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</si>
  <si>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</si>
  <si>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</si>
  <si>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</si>
  <si>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</si>
  <si>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</si>
  <si>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</si>
  <si>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</si>
  <si>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</si>
  <si>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</si>
  <si>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</si>
  <si>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</si>
  <si>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</si>
  <si>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</si>
  <si>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</si>
  <si>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</si>
  <si>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</si>
  <si>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</si>
  <si>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</si>
  <si>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</si>
  <si>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</si>
  <si>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</si>
  <si>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</si>
  <si>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</si>
  <si>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</si>
  <si>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</si>
  <si>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</si>
  <si>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</si>
  <si>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</si>
  <si>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</si>
  <si>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</si>
  <si>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</si>
  <si>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</si>
  <si>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</si>
  <si>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</si>
  <si>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</si>
  <si>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</si>
  <si>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</si>
  <si>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</si>
  <si>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</si>
  <si>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</si>
  <si>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</si>
  <si>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</si>
  <si>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</si>
  <si>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</si>
  <si>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</si>
  <si>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</si>
  <si>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</si>
  <si>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</si>
  <si>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</si>
  <si>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</si>
  <si>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</si>
  <si>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</si>
  <si>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</si>
  <si>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</si>
  <si>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</si>
  <si>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</si>
  <si>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</si>
  <si>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</si>
  <si>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</si>
  <si>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</si>
  <si>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</si>
  <si>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</si>
  <si>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</si>
  <si>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</si>
  <si>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</si>
  <si>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</si>
  <si>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</si>
  <si>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</si>
  <si>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</si>
  <si>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</si>
  <si>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</si>
  <si>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</si>
  <si>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</si>
  <si>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</si>
  <si>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</si>
  <si>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</si>
  <si>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</si>
  <si>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</si>
  <si>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</si>
  <si>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</si>
  <si>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</si>
  <si>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</si>
  <si>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</si>
  <si>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</si>
  <si>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</si>
  <si>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</si>
  <si>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</si>
  <si>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</si>
  <si>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</si>
  <si>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</si>
  <si>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</si>
  <si>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</si>
  <si>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</si>
  <si>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</si>
  <si>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</si>
  <si>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</si>
  <si>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</si>
  <si>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</si>
  <si>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</si>
  <si>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</si>
  <si>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</si>
  <si>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</si>
  <si>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</si>
  <si>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</si>
  <si>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</si>
  <si>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</si>
  <si>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</si>
  <si>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</si>
  <si>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</si>
  <si>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</si>
  <si>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</si>
  <si>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</si>
  <si>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</si>
  <si>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</si>
  <si>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</si>
  <si>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</si>
  <si>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</si>
  <si>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</si>
  <si>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</si>
  <si>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</si>
  <si>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</si>
  <si>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</si>
  <si>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</si>
  <si>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</si>
  <si>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</si>
  <si>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</si>
  <si>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</si>
  <si>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</si>
  <si>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</si>
  <si>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</si>
  <si>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</si>
  <si>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</si>
  <si>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</si>
  <si>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</si>
  <si>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</si>
  <si>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</si>
  <si>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</si>
  <si>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</si>
  <si>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</si>
  <si>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</si>
  <si>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</si>
  <si>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</si>
  <si>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</si>
  <si>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</si>
  <si>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</si>
  <si>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</si>
  <si>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</si>
  <si>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</si>
  <si>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</si>
  <si>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</si>
  <si>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</si>
  <si>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</si>
  <si>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</si>
  <si>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</si>
  <si>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</si>
  <si>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</si>
  <si>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</si>
  <si>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</si>
  <si>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</si>
  <si>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</si>
  <si>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</si>
  <si>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</si>
  <si>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</si>
  <si>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</si>
  <si>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</si>
  <si>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</si>
  <si>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</si>
  <si>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</si>
  <si>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</si>
  <si>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</si>
  <si>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</si>
  <si>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</si>
  <si>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</si>
  <si>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</si>
  <si>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</si>
  <si>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</si>
  <si>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</si>
  <si>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</si>
  <si>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</si>
  <si>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</si>
  <si>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</si>
  <si>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</si>
  <si>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</si>
  <si>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</si>
  <si>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</si>
  <si>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</si>
  <si>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</si>
  <si>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</si>
  <si>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</si>
  <si>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</si>
  <si>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</si>
  <si>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</si>
  <si>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</si>
  <si>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</si>
  <si>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</si>
  <si>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</si>
  <si>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</si>
  <si>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</si>
  <si>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</si>
  <si>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</si>
  <si>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</si>
  <si>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</si>
  <si>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</si>
  <si>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</si>
  <si>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</si>
  <si>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</si>
  <si>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</si>
  <si>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</si>
  <si>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</si>
  <si>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</si>
  <si>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</si>
  <si>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</si>
  <si>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</si>
  <si>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</si>
  <si>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</si>
  <si>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</si>
  <si>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</si>
  <si>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</si>
  <si>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</si>
  <si>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</si>
  <si>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</si>
  <si>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</si>
  <si>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</si>
  <si>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</si>
  <si>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</si>
  <si>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</si>
  <si>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</si>
  <si>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</si>
  <si>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</si>
  <si>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</si>
  <si>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</si>
  <si>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</si>
  <si>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</si>
  <si>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</si>
  <si>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</si>
  <si>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</si>
  <si>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</si>
  <si>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</si>
  <si>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</si>
  <si>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</si>
  <si>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</si>
  <si>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</si>
  <si>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</si>
  <si>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</si>
  <si>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</si>
  <si>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</si>
  <si>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</si>
  <si>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</si>
  <si>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</si>
  <si>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</si>
  <si>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</si>
  <si>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</si>
  <si>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</si>
  <si>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</si>
  <si>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</si>
  <si>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</si>
  <si>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</si>
  <si>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</si>
  <si>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</si>
  <si>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</si>
  <si>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</si>
  <si>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</si>
  <si>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</si>
  <si>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</si>
  <si>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</si>
  <si>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</si>
  <si>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</si>
  <si>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</si>
  <si>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</si>
  <si>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</si>
  <si>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</si>
  <si>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</si>
  <si>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</si>
  <si>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</si>
  <si>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</si>
  <si>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</si>
  <si>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</si>
  <si>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</si>
  <si>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</si>
  <si>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</si>
  <si>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</si>
  <si>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</si>
  <si>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</si>
  <si>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</si>
  <si>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</si>
  <si>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</si>
  <si>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</si>
  <si>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</si>
  <si>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</si>
  <si>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</si>
  <si>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</si>
  <si>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</si>
  <si>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</si>
  <si>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</si>
  <si>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</si>
  <si>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</si>
  <si>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</si>
  <si>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</si>
  <si>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</si>
  <si>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</si>
  <si>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</si>
  <si>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</si>
  <si>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</si>
  <si>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</si>
  <si>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</si>
  <si>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</si>
  <si>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</si>
  <si>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</si>
  <si>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</si>
  <si>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</si>
  <si>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</si>
  <si>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</si>
  <si>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</si>
  <si>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</si>
  <si>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</si>
  <si>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</si>
  <si>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</si>
  <si>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</si>
  <si>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</si>
  <si>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</si>
  <si>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</si>
  <si>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</si>
  <si>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</si>
  <si>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</si>
  <si>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</si>
  <si>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</si>
  <si>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</si>
  <si>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</si>
  <si>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</si>
  <si>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</si>
  <si>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</si>
  <si>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</si>
  <si>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</si>
  <si>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</si>
  <si>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</si>
  <si>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</si>
  <si>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</si>
  <si>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</si>
  <si>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</si>
  <si>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</si>
  <si>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</si>
  <si>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</si>
  <si>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</si>
  <si>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</si>
  <si>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</si>
  <si>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</si>
  <si>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</si>
  <si>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</si>
  <si>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</si>
  <si>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</si>
  <si>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</si>
  <si>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</si>
  <si>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</si>
  <si>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</si>
  <si>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</si>
  <si>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</si>
  <si>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</si>
  <si>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</si>
  <si>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</si>
  <si>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</si>
  <si>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</si>
  <si>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</si>
  <si>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</si>
  <si>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</si>
  <si>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</si>
  <si>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</si>
  <si>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</si>
  <si>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</si>
  <si>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</si>
  <si>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</si>
  <si>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</si>
  <si>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</si>
  <si>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</si>
  <si>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</si>
  <si>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</si>
  <si>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</si>
  <si>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</si>
  <si>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</si>
  <si>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</si>
  <si>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</si>
  <si>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</si>
  <si>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</si>
  <si>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</si>
  <si>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</si>
  <si>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</si>
  <si>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</si>
  <si>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</si>
  <si>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</si>
  <si>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</si>
  <si>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</si>
  <si>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</si>
  <si>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</si>
  <si>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</si>
  <si>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</si>
  <si>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</si>
  <si>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</si>
  <si>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</si>
  <si>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</si>
  <si>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</si>
  <si>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</si>
  <si>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</si>
  <si>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</si>
  <si>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</si>
  <si>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</si>
  <si>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</si>
  <si>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</si>
  <si>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</si>
  <si>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</si>
  <si>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</si>
  <si>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</si>
  <si>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</si>
  <si>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</si>
  <si>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</si>
  <si>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</si>
  <si>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</si>
  <si>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</si>
  <si>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</si>
  <si>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</si>
  <si>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</si>
  <si>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</si>
  <si>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</si>
  <si>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</si>
  <si>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</si>
  <si>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</si>
  <si>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</si>
  <si>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</si>
  <si>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</si>
  <si>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</si>
  <si>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</si>
  <si>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</si>
  <si>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</si>
  <si>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</si>
  <si>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</si>
  <si>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</si>
  <si>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</si>
  <si>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</si>
  <si>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</si>
  <si>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</si>
  <si>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</si>
  <si>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</si>
  <si>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</si>
  <si>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</si>
  <si>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</si>
  <si>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</si>
  <si>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</si>
  <si>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</si>
  <si>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</si>
  <si>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</si>
  <si>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</si>
  <si>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</si>
  <si>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</si>
  <si>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</si>
  <si>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</si>
  <si>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</si>
  <si>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</si>
  <si>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</si>
  <si>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</si>
  <si>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</si>
  <si>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</si>
  <si>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</si>
  <si>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</si>
  <si>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</si>
  <si>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</si>
  <si>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</si>
  <si>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</si>
  <si>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</si>
  <si>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</si>
  <si>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</si>
  <si>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</si>
  <si>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</si>
  <si>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</si>
  <si>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</si>
  <si>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</si>
  <si>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</si>
  <si>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</si>
  <si>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</si>
  <si>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</si>
  <si>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</si>
  <si>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</si>
  <si>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</si>
  <si>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</si>
  <si>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</si>
  <si>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</si>
  <si>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</si>
  <si>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</si>
  <si>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</si>
  <si>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</si>
  <si>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</si>
  <si>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</si>
  <si>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</si>
  <si>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</si>
  <si>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</si>
  <si>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</si>
  <si>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</si>
  <si>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</si>
  <si>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</si>
  <si>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</si>
  <si>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</si>
  <si>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</si>
  <si>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</si>
  <si>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</si>
  <si>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</si>
  <si>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</si>
  <si>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</si>
  <si>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</si>
  <si>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</si>
  <si>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</si>
  <si>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</si>
  <si>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</si>
  <si>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</si>
  <si>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</si>
  <si>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</si>
  <si>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</si>
  <si>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</si>
  <si>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</si>
  <si>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</si>
  <si>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</si>
  <si>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</si>
  <si>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</si>
  <si>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</si>
  <si>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</si>
  <si>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</si>
  <si>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</si>
  <si>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</si>
  <si>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</si>
  <si>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</si>
  <si>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</si>
  <si>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</si>
  <si>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</si>
  <si>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</si>
  <si>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</si>
  <si>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</si>
  <si>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</si>
  <si>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</si>
  <si>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</si>
  <si>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</si>
  <si>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</si>
  <si>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</si>
  <si>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</si>
  <si>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</si>
  <si>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</si>
  <si>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</si>
  <si>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</si>
  <si>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</si>
  <si>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</si>
  <si>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</si>
  <si>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</si>
  <si>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</si>
  <si>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</si>
  <si>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</si>
  <si>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</si>
  <si>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</si>
  <si>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</si>
  <si>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</si>
  <si>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</si>
  <si>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</si>
  <si>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</si>
  <si>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</si>
  <si>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</si>
  <si>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</si>
  <si>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</si>
  <si>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</si>
  <si>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</si>
  <si>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</si>
  <si>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</si>
  <si>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</si>
  <si>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</si>
  <si>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</si>
  <si>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</si>
  <si>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</si>
  <si>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</si>
  <si>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</si>
  <si>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</si>
  <si>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</si>
  <si>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</si>
  <si>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</si>
  <si>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</si>
  <si>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</si>
  <si>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</si>
  <si>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</si>
  <si>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</si>
  <si>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</si>
  <si>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</si>
  <si>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</si>
  <si>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</si>
  <si>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</si>
  <si>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</si>
  <si>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</si>
  <si>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</si>
  <si>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</si>
  <si>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</si>
  <si>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</si>
  <si>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</si>
  <si>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</si>
  <si>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</si>
  <si>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</si>
  <si>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</si>
  <si>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</si>
  <si>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</si>
  <si>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</si>
  <si>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</si>
  <si>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</si>
  <si>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</si>
  <si>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</si>
  <si>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</si>
  <si>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</si>
  <si>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</si>
  <si>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</si>
  <si>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</si>
  <si>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</si>
  <si>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</si>
  <si>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</si>
  <si>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</si>
  <si>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</si>
  <si>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</si>
  <si>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</si>
  <si>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</si>
  <si>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</si>
  <si>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</si>
  <si>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</si>
  <si>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</si>
  <si>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</si>
  <si>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</si>
  <si>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</si>
  <si>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</si>
  <si>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</si>
  <si>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</si>
  <si>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</si>
  <si>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</si>
  <si>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</si>
  <si>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</si>
  <si>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</si>
  <si>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</si>
  <si>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</si>
  <si>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</si>
  <si>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</si>
  <si>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</si>
  <si>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</si>
  <si>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</si>
  <si>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</si>
  <si>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</si>
  <si>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</si>
  <si>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</si>
  <si>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</si>
  <si>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</si>
  <si>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</si>
  <si>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</si>
  <si>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</si>
  <si>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</si>
  <si>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</si>
  <si>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</si>
  <si>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</si>
  <si>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</si>
  <si>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</si>
  <si>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</si>
  <si>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</si>
  <si>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</si>
  <si>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</si>
  <si>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</si>
  <si>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</si>
  <si>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</si>
  <si>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</si>
  <si>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</si>
  <si>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</si>
  <si>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</si>
  <si>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</si>
  <si>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</si>
  <si>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</si>
  <si>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</si>
  <si>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</si>
  <si>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</si>
  <si>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</si>
  <si>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</si>
  <si>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</si>
  <si>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</si>
  <si>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</si>
  <si>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</si>
  <si>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</si>
  <si>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</si>
  <si>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</si>
  <si>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</si>
  <si>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</si>
  <si>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</si>
  <si>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</si>
  <si>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</si>
  <si>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</si>
  <si>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</si>
  <si>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</si>
  <si>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</si>
  <si>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</si>
  <si>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</si>
  <si>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</si>
  <si>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</si>
  <si>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</si>
  <si>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</si>
  <si>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</si>
  <si>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</si>
  <si>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</si>
  <si>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</si>
  <si>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</si>
  <si>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</si>
  <si>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</si>
  <si>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</si>
  <si>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</si>
  <si>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</si>
  <si>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</si>
  <si>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</si>
  <si>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</si>
  <si>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</si>
  <si>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</si>
  <si>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</si>
  <si>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</si>
  <si>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</si>
  <si>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</si>
  <si>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</si>
  <si>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</si>
  <si>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</si>
  <si>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</si>
  <si>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</si>
  <si>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</si>
  <si>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</si>
  <si>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</si>
  <si>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</si>
  <si>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</si>
  <si>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</si>
  <si>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</si>
  <si>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</si>
  <si>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</si>
  <si>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</si>
  <si>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</si>
  <si>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</si>
  <si>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</si>
  <si>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</si>
  <si>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</si>
  <si>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</si>
  <si>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</si>
  <si>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</si>
  <si>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</si>
  <si>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</si>
  <si>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</si>
  <si>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</si>
  <si>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</si>
  <si>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</si>
  <si>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</si>
  <si>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</si>
  <si>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</si>
  <si>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</si>
  <si>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</si>
  <si>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</si>
  <si>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</si>
  <si>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</si>
  <si>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</si>
  <si>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</si>
  <si>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</si>
  <si>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</si>
  <si>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</si>
  <si>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</si>
  <si>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</si>
  <si>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</si>
  <si>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</si>
  <si>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</si>
  <si>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</si>
  <si>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</si>
  <si>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</si>
  <si>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</si>
  <si>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</si>
  <si>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</si>
  <si>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</si>
  <si>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</si>
  <si>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</si>
  <si>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</si>
  <si>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</si>
  <si>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</si>
  <si>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</si>
  <si>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</si>
  <si>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</si>
  <si>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</si>
  <si>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</si>
  <si>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</si>
  <si>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</si>
  <si>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</si>
  <si>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</si>
  <si>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</si>
  <si>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</si>
  <si>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</si>
  <si>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</si>
  <si>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</si>
  <si>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</si>
  <si>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</si>
  <si>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</si>
  <si>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</si>
  <si>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</si>
  <si>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</si>
  <si>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</si>
  <si>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</si>
  <si>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</si>
  <si>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</si>
  <si>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</si>
  <si>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</si>
  <si>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</si>
  <si>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</si>
  <si>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</si>
  <si>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</si>
  <si>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</si>
  <si>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</si>
  <si>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</si>
  <si>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</si>
  <si>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</si>
  <si>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</si>
  <si>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</si>
  <si>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</si>
  <si>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</si>
  <si>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</si>
  <si>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</si>
  <si>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</si>
  <si>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</si>
  <si>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</si>
  <si>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</si>
  <si>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</si>
  <si>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</si>
  <si>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</si>
  <si>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</si>
  <si>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</si>
  <si>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</si>
  <si>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</si>
  <si>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</si>
  <si>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</si>
  <si>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</si>
  <si>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</si>
  <si>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</si>
  <si>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</si>
  <si>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</si>
  <si>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</si>
  <si>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</si>
  <si>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</si>
  <si>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</si>
  <si>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</si>
  <si>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</si>
  <si>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</si>
  <si>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</si>
  <si>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</si>
  <si>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</si>
  <si>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</si>
  <si>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</si>
  <si>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</si>
  <si>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</si>
  <si>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</si>
  <si>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</si>
  <si>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</si>
  <si>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</si>
  <si>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</si>
  <si>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</si>
  <si>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</si>
  <si>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</si>
  <si>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</si>
  <si>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</si>
  <si>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</si>
  <si>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</si>
  <si>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</si>
  <si>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</si>
  <si>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</si>
  <si>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</si>
  <si>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</si>
  <si>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</si>
  <si>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</si>
  <si>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</si>
  <si>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</si>
  <si>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</si>
  <si>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</si>
  <si>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</si>
  <si>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</si>
  <si>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</si>
  <si>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</si>
  <si>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</si>
  <si>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</si>
  <si>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</si>
  <si>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</si>
  <si>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</si>
  <si>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</si>
  <si>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</si>
  <si>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</si>
  <si>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</si>
  <si>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</si>
  <si>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</si>
  <si>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</si>
  <si>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</si>
  <si>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</si>
  <si>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</si>
  <si>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</si>
  <si>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</si>
  <si>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</si>
  <si>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</si>
  <si>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</si>
  <si>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</si>
  <si>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</si>
  <si>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</si>
  <si>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</si>
  <si>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</si>
  <si>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</si>
  <si>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</si>
  <si>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</si>
  <si>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</si>
  <si>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</si>
  <si>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</si>
  <si>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</si>
  <si>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</si>
  <si>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</si>
  <si>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</si>
  <si>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</si>
  <si>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</si>
  <si>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</si>
  <si>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</si>
  <si>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</si>
  <si>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</si>
  <si>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</si>
  <si>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</si>
  <si>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</si>
  <si>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</si>
  <si>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</si>
  <si>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</si>
  <si>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</si>
  <si>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</si>
  <si>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</si>
  <si>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</si>
  <si>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</si>
  <si>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</si>
  <si>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</si>
  <si>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</si>
  <si>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</si>
  <si>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</si>
  <si>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</si>
  <si>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</si>
  <si>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</si>
  <si>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</si>
  <si>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</si>
  <si>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</si>
  <si>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</si>
  <si>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</si>
  <si>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</si>
  <si>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</si>
  <si>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</si>
  <si>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</si>
  <si>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</si>
  <si>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</si>
  <si>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</si>
  <si>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</si>
  <si>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</si>
  <si>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</si>
  <si>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</si>
  <si>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</si>
  <si>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</si>
  <si>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</si>
  <si>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</si>
  <si>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</si>
  <si>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</si>
  <si>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</si>
  <si>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</si>
  <si>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</si>
  <si>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</si>
  <si>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</si>
  <si>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</si>
  <si>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</si>
  <si>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</si>
  <si>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</si>
  <si>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</si>
  <si>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</si>
  <si>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</si>
  <si>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</si>
  <si>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</si>
  <si>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</si>
  <si>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</si>
  <si>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</si>
  <si>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</si>
  <si>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</si>
  <si>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</si>
  <si>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</si>
  <si>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</si>
  <si>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</si>
  <si>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</si>
  <si>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</si>
  <si>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</si>
  <si>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</si>
  <si>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</si>
  <si>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</si>
  <si>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</si>
  <si>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</si>
  <si>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</si>
  <si>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</si>
  <si>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</si>
  <si>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</si>
  <si>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</si>
  <si>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</si>
  <si>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</si>
  <si>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</si>
  <si>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</si>
  <si>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</si>
  <si>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</si>
  <si>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</si>
  <si>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</si>
  <si>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</si>
  <si>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</si>
  <si>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</si>
  <si>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</si>
  <si>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</si>
  <si>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</si>
  <si>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</si>
  <si>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</si>
  <si>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</si>
  <si>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</si>
  <si>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</si>
  <si>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</si>
  <si>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</si>
  <si>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</si>
  <si>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</si>
  <si>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</si>
  <si>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</si>
  <si>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</si>
  <si>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</si>
  <si>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</si>
  <si>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</si>
  <si>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</si>
  <si>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</si>
  <si>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</si>
  <si>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</si>
  <si>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</si>
  <si>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</si>
  <si>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</si>
  <si>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</si>
  <si>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</si>
  <si>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</si>
  <si>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</si>
  <si>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</si>
  <si>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</si>
  <si>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</si>
  <si>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</si>
  <si>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</si>
  <si>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</si>
  <si>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</si>
  <si>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</si>
  <si>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</si>
  <si>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</si>
  <si>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</si>
  <si>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</si>
  <si>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</si>
  <si>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</si>
  <si>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</si>
  <si>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</si>
  <si>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</si>
  <si>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</si>
  <si>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</si>
  <si>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</si>
  <si>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</si>
  <si>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</si>
  <si>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</si>
  <si>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</si>
  <si>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</si>
  <si>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</si>
  <si>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</si>
  <si>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</si>
  <si>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</si>
  <si>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</si>
  <si>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</si>
  <si>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</si>
  <si>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</si>
  <si>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</si>
  <si>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</si>
  <si>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</si>
  <si>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</si>
  <si>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</si>
  <si>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</si>
  <si>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</si>
  <si>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</si>
  <si>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</si>
  <si>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</si>
  <si>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</si>
  <si>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</si>
  <si>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</si>
  <si>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</si>
  <si>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</si>
  <si>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</si>
  <si>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</si>
  <si>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</si>
  <si>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</si>
  <si>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</si>
  <si>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</si>
  <si>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</si>
  <si>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</si>
  <si>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</si>
  <si>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</si>
  <si>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</si>
  <si>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</si>
  <si>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</si>
  <si>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</si>
  <si>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</si>
  <si>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</si>
  <si>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</si>
  <si>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</si>
  <si>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</si>
  <si>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</si>
  <si>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</si>
  <si>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</si>
  <si>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</si>
  <si>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</si>
  <si>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</si>
  <si>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</si>
  <si>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</si>
  <si>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</si>
  <si>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</si>
  <si>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</si>
  <si>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</si>
  <si>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</si>
  <si>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</si>
  <si>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</si>
  <si>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</si>
  <si>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</si>
  <si>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</si>
  <si>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</si>
  <si>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</si>
  <si>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</si>
  <si>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</si>
  <si>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</si>
  <si>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</si>
  <si>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</si>
  <si>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</si>
  <si>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</si>
  <si>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</si>
  <si>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</si>
  <si>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</si>
  <si>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</si>
  <si>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</si>
  <si>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</si>
  <si>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</si>
  <si>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</si>
  <si>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</si>
  <si>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</si>
  <si>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</si>
  <si>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</si>
  <si>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</si>
  <si>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</si>
  <si>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</si>
  <si>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</si>
  <si>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</si>
  <si>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</si>
  <si>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</si>
  <si>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</si>
  <si>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</si>
  <si>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</si>
  <si>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</si>
  <si>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</si>
  <si>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</si>
  <si>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</si>
  <si>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</si>
  <si>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</si>
  <si>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</si>
  <si>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</si>
  <si>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</si>
  <si>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</si>
  <si>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</si>
  <si>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</si>
  <si>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</si>
  <si>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</si>
  <si>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</si>
  <si>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</si>
  <si>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</si>
  <si>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</si>
  <si>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</si>
  <si>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</si>
  <si>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</si>
  <si>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</si>
  <si>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</si>
  <si>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</si>
  <si>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</si>
  <si>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</si>
  <si>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</si>
  <si>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</si>
  <si>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</si>
  <si>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</si>
  <si>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</si>
  <si>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</si>
  <si>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</si>
  <si>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</si>
  <si>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</si>
  <si>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</si>
  <si>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</si>
  <si>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</si>
  <si>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</si>
  <si>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</si>
  <si>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</si>
  <si>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</si>
  <si>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</si>
  <si>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</si>
  <si>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</si>
  <si>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</si>
  <si>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</si>
  <si>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</si>
  <si>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</si>
  <si>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</si>
  <si>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</si>
  <si>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</si>
  <si>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</si>
  <si>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</si>
  <si>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</si>
  <si>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</si>
  <si>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</si>
  <si>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</si>
  <si>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</si>
  <si>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</si>
  <si>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</si>
  <si>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</si>
  <si>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</si>
  <si>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</si>
  <si>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</si>
  <si>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</si>
  <si>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</si>
  <si>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</si>
  <si>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</si>
  <si>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</si>
  <si>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</si>
  <si>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</si>
  <si>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</si>
  <si>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</si>
  <si>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</si>
  <si>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</si>
  <si>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</si>
  <si>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</si>
  <si>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</si>
  <si>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</si>
  <si>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</si>
  <si>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</si>
  <si>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</si>
  <si>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</si>
  <si>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</si>
  <si>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</si>
  <si>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</si>
  <si>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</si>
  <si>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</si>
  <si>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</si>
  <si>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</si>
  <si>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</si>
  <si>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</si>
  <si>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</si>
  <si>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</si>
  <si>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</si>
  <si>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</si>
  <si>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</si>
  <si>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</si>
  <si>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</si>
  <si>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</si>
  <si>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</si>
  <si>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</si>
  <si>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</si>
  <si>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</si>
  <si>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</si>
  <si>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</si>
  <si>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</si>
  <si>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</si>
  <si>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</si>
  <si>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</si>
  <si>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</si>
  <si>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</si>
  <si>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</si>
  <si>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</si>
  <si>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</si>
  <si>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</si>
  <si>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</si>
  <si>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</si>
  <si>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</si>
  <si>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</si>
  <si>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</si>
  <si>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</si>
  <si>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</si>
  <si>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</si>
  <si>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</si>
  <si>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</si>
  <si>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</si>
  <si>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</si>
  <si>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</si>
  <si>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</si>
  <si>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</si>
  <si>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</si>
  <si>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</si>
  <si>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</si>
  <si>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</si>
  <si>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</si>
  <si>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</si>
  <si>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</si>
  <si>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</si>
  <si>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</si>
  <si>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</si>
  <si>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</si>
  <si>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</si>
  <si>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</si>
  <si>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</si>
  <si>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</si>
  <si>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</si>
  <si>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</si>
  <si>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</si>
  <si>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</si>
  <si>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</si>
  <si>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</si>
  <si>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</si>
  <si>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</si>
  <si>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</si>
  <si>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</si>
  <si>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</si>
  <si>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</si>
  <si>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</si>
  <si>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</si>
  <si>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</si>
  <si>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</si>
  <si>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</si>
  <si>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</si>
  <si>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</si>
  <si>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</si>
  <si>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</si>
  <si>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</si>
  <si>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</si>
  <si>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</si>
  <si>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</si>
  <si>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</si>
  <si>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</si>
  <si>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</si>
  <si>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</si>
  <si>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</si>
  <si>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</si>
  <si>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</si>
  <si>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</si>
  <si>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</si>
  <si>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</si>
  <si>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</si>
  <si>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</si>
  <si>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</si>
  <si>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</si>
  <si>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</si>
  <si>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</si>
  <si>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</si>
  <si>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</si>
  <si>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</si>
  <si>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</si>
  <si>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</si>
  <si>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</si>
  <si>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</si>
  <si>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</si>
  <si>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</si>
  <si>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</si>
  <si>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</si>
  <si>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</si>
  <si>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</si>
  <si>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</si>
  <si>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</si>
  <si>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</si>
  <si>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</si>
  <si>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</si>
  <si>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</si>
  <si>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</si>
  <si>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</si>
  <si>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</si>
  <si>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</si>
  <si>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</si>
  <si>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</si>
  <si>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</si>
  <si>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</si>
  <si>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</si>
  <si>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</si>
  <si>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</si>
  <si>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</si>
  <si>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</si>
  <si>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</si>
  <si>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</si>
  <si>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</si>
  <si>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</si>
  <si>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</si>
  <si>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</si>
  <si>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</si>
  <si>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</si>
  <si>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</si>
  <si>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</si>
  <si>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</si>
  <si>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</si>
  <si>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</si>
  <si>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</si>
  <si>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</si>
  <si>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</si>
  <si>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</si>
  <si>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</si>
  <si>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</si>
  <si>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</si>
  <si>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</si>
  <si>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</si>
  <si>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</si>
  <si>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</si>
  <si>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</si>
  <si>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</si>
  <si>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</si>
  <si>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</si>
  <si>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</si>
  <si>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</si>
  <si>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</si>
  <si>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</si>
  <si>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</si>
  <si>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</si>
  <si>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</si>
  <si>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</si>
  <si>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</si>
  <si>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</si>
  <si>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</si>
  <si>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</si>
  <si>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</si>
  <si>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</si>
  <si>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</si>
  <si>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</si>
  <si>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</si>
  <si>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</si>
  <si>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</si>
  <si>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</si>
  <si>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</si>
  <si>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</si>
  <si>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</si>
  <si>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</si>
  <si>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</si>
  <si>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</si>
  <si>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</si>
  <si>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</si>
  <si>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</si>
  <si>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</si>
  <si>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</si>
  <si>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</si>
  <si>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</si>
  <si>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</si>
  <si>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</si>
  <si>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</si>
  <si>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</si>
  <si>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</si>
  <si>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</si>
  <si>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</si>
  <si>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</si>
  <si>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</si>
  <si>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</si>
  <si>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</si>
  <si>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</si>
  <si>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</si>
  <si>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</si>
  <si>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</si>
  <si>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</si>
  <si>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</si>
  <si>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</si>
  <si>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</si>
  <si>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</si>
  <si>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</si>
  <si>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</si>
  <si>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</si>
  <si>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</si>
  <si>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</si>
  <si>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</si>
  <si>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</si>
  <si>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</si>
  <si>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</si>
  <si>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</si>
  <si>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</si>
  <si>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</si>
  <si>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</si>
  <si>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</si>
  <si>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</si>
  <si>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</si>
  <si>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</si>
  <si>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</si>
  <si>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</si>
  <si>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</si>
  <si>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</si>
  <si>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</si>
  <si>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</si>
  <si>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</si>
  <si>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</si>
  <si>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</si>
  <si>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</si>
  <si>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</si>
  <si>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</si>
  <si>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</si>
  <si>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</si>
  <si>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</si>
  <si>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</si>
  <si>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</si>
  <si>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</si>
  <si>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</si>
  <si>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</si>
  <si>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</si>
  <si>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</si>
  <si>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</si>
  <si>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</si>
  <si>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</si>
  <si>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</si>
  <si>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</si>
  <si>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</si>
  <si>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</si>
  <si>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</si>
  <si>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</si>
  <si>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</si>
  <si>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</si>
  <si>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</si>
  <si>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</si>
  <si>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</si>
  <si>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</si>
  <si>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</si>
  <si>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</si>
  <si>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</si>
  <si>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</si>
  <si>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</si>
  <si>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</si>
  <si>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</si>
  <si>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</si>
  <si>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</si>
  <si>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</si>
  <si>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</si>
  <si>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</si>
  <si>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</si>
  <si>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</si>
  <si>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</si>
  <si>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</si>
  <si>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</si>
  <si>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</si>
  <si>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</si>
  <si>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</si>
  <si>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</si>
  <si>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</si>
  <si>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</si>
  <si>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</si>
  <si>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</si>
  <si>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</si>
  <si>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</si>
  <si>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</si>
  <si>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</si>
  <si>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</si>
  <si>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</si>
  <si>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</si>
  <si>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</si>
  <si>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</si>
  <si>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</si>
  <si>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</si>
  <si>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</si>
  <si>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</si>
  <si>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</si>
  <si>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</si>
  <si>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</si>
  <si>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</si>
  <si>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</si>
  <si>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</si>
  <si>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</si>
  <si>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</si>
  <si>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</si>
  <si>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</si>
  <si>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</si>
  <si>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</si>
  <si>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</si>
  <si>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</si>
  <si>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</si>
  <si>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</si>
  <si>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</si>
  <si>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</si>
  <si>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</si>
  <si>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</si>
  <si>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</si>
  <si>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</si>
  <si>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</si>
  <si>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</si>
  <si>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</si>
  <si>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</si>
  <si>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</si>
  <si>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</si>
  <si>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</si>
  <si>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</si>
  <si>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</si>
  <si>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</si>
  <si>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</si>
  <si>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</si>
  <si>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</si>
  <si>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</si>
  <si>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</si>
  <si>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</si>
  <si>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</si>
  <si>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</si>
  <si>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</si>
  <si>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</si>
  <si>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</si>
  <si>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</si>
  <si>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</si>
  <si>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</si>
  <si>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</si>
  <si>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</si>
  <si>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</si>
  <si>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</si>
  <si>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</si>
  <si>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</si>
  <si>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</si>
  <si>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</si>
  <si>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</si>
  <si>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</si>
  <si>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</si>
  <si>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</si>
  <si>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</si>
  <si>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</si>
  <si>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</si>
  <si>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</si>
  <si>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</si>
  <si>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</si>
  <si>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</si>
  <si>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</si>
  <si>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</si>
  <si>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</si>
  <si>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</si>
  <si>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</si>
  <si>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</si>
  <si>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</si>
  <si>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</si>
  <si>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</si>
  <si>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</si>
  <si>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</si>
  <si>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</si>
  <si>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</si>
  <si>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</si>
  <si>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</si>
  <si>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</si>
  <si>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</si>
  <si>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</si>
  <si>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</si>
  <si>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</si>
  <si>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</si>
  <si>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</si>
  <si>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</si>
  <si>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</si>
  <si>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</si>
  <si>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</si>
  <si>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</si>
  <si>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</si>
  <si>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</si>
  <si>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</si>
  <si>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</si>
  <si>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</si>
  <si>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</si>
  <si>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</si>
  <si>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</si>
  <si>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</si>
  <si>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</si>
  <si>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</si>
  <si>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</si>
  <si>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</si>
  <si>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</si>
  <si>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</si>
  <si>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</si>
  <si>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</si>
  <si>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</si>
  <si>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</si>
  <si>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</si>
  <si>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</si>
  <si>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</si>
  <si>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</si>
  <si>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</si>
  <si>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</si>
  <si>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</si>
  <si>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</si>
  <si>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</si>
  <si>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</si>
  <si>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</si>
  <si>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</si>
  <si>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</si>
  <si>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</si>
  <si>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</si>
  <si>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</si>
  <si>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</si>
  <si>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</si>
  <si>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</si>
  <si>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</si>
  <si>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</si>
  <si>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</si>
  <si>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</si>
  <si>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</si>
  <si>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</si>
  <si>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</si>
  <si>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</si>
  <si>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</si>
  <si>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</si>
  <si>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</si>
  <si>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</si>
  <si>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</si>
  <si>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</si>
  <si>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</si>
  <si>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</si>
  <si>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</si>
  <si>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</si>
  <si>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</si>
  <si>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</si>
  <si>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</si>
  <si>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</si>
  <si>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</si>
  <si>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</si>
  <si>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</si>
  <si>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</si>
  <si>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</si>
  <si>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</si>
  <si>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</si>
  <si>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</si>
  <si>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</si>
  <si>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</si>
  <si>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</si>
  <si>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</si>
  <si>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</si>
  <si>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</si>
  <si>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</si>
  <si>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</si>
  <si>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</si>
  <si>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</si>
  <si>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</si>
  <si>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</si>
  <si>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</si>
  <si>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</si>
  <si>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</si>
  <si>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</si>
  <si>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</si>
  <si>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</si>
  <si>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</si>
  <si>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</si>
  <si>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</si>
  <si>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</si>
  <si>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</si>
  <si>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</si>
  <si>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</si>
  <si>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</si>
  <si>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</si>
  <si>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</si>
  <si>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</si>
  <si>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</si>
  <si>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</si>
  <si>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</si>
  <si>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</si>
  <si>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</si>
  <si>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</si>
  <si>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</si>
  <si>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</si>
  <si>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</si>
  <si>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</si>
  <si>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</si>
  <si>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</si>
  <si>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</si>
  <si>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</si>
  <si>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</si>
  <si>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</si>
  <si>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</si>
  <si>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</si>
  <si>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</si>
  <si>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</si>
  <si>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</si>
  <si>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</si>
  <si>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</si>
  <si>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</si>
  <si>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</si>
  <si>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</si>
  <si>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</si>
  <si>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</si>
  <si>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</si>
  <si>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</si>
  <si>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</si>
  <si>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</si>
  <si>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</si>
  <si>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</si>
  <si>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</si>
  <si>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</si>
  <si>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</si>
  <si>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</si>
  <si>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</si>
  <si>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</si>
  <si>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</si>
  <si>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</si>
  <si>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</si>
  <si>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</si>
  <si>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</si>
  <si>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</si>
  <si>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</si>
  <si>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</si>
  <si>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</si>
  <si>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</si>
  <si>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</si>
  <si>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</si>
  <si>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</si>
  <si>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</si>
  <si>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</si>
  <si>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</si>
  <si>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</si>
  <si>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</si>
  <si>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</si>
  <si>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</si>
  <si>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</si>
  <si>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</si>
  <si>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</si>
  <si>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</si>
  <si>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</si>
  <si>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</si>
  <si>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</si>
  <si>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</si>
  <si>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</si>
  <si>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</si>
  <si>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</si>
  <si>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</si>
  <si>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</si>
  <si>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</si>
  <si>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</si>
  <si>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</si>
  <si>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</si>
  <si>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</si>
  <si>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</si>
  <si>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</si>
  <si>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</si>
  <si>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</si>
  <si>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</si>
  <si>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</si>
  <si>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</si>
  <si>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</si>
  <si>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</si>
  <si>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</si>
  <si>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</si>
  <si>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</si>
  <si>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</si>
  <si>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</si>
  <si>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</si>
  <si>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</si>
  <si>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</si>
  <si>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</si>
  <si>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</si>
  <si>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</si>
  <si>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</si>
  <si>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</si>
  <si>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</si>
  <si>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</si>
  <si>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</si>
  <si>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</si>
  <si>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</si>
  <si>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</si>
  <si>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</si>
  <si>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</si>
  <si>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</si>
  <si>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</si>
  <si>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</si>
  <si>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</si>
  <si>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</si>
  <si>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</si>
  <si>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</si>
  <si>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</si>
  <si>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</si>
  <si>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</si>
  <si>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</si>
  <si>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</si>
  <si>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</si>
  <si>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</si>
  <si>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</si>
  <si>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</si>
  <si>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</si>
  <si>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</si>
  <si>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</si>
  <si>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</si>
  <si>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</si>
  <si>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</si>
  <si>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</si>
  <si>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</si>
  <si>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</si>
  <si>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</si>
  <si>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</si>
  <si>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</si>
  <si>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</si>
  <si>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</si>
  <si>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</si>
  <si>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</si>
  <si>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</si>
  <si>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</si>
  <si>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</si>
  <si>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</si>
  <si>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</si>
  <si>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</si>
  <si>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</si>
  <si>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</si>
  <si>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</si>
  <si>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</si>
  <si>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</si>
  <si>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</si>
  <si>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</si>
  <si>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</si>
  <si>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</si>
  <si>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</si>
  <si>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</si>
  <si>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</si>
  <si>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</si>
  <si>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</si>
  <si>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</si>
  <si>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</si>
  <si>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</si>
  <si>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</si>
  <si>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</si>
  <si>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</si>
  <si>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</si>
  <si>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</si>
  <si>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</si>
  <si>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</si>
  <si>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</si>
  <si>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</si>
  <si>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</si>
  <si>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</si>
  <si>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</si>
  <si>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</si>
  <si>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</si>
  <si>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</si>
  <si>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</si>
  <si>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</si>
  <si>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</si>
  <si>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</si>
  <si>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</si>
  <si>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</si>
  <si>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</si>
  <si>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</si>
  <si>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</si>
  <si>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</si>
  <si>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</si>
  <si>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</si>
  <si>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</si>
  <si>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</si>
  <si>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</si>
  <si>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</si>
  <si>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</si>
  <si>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</si>
  <si>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</si>
  <si>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</si>
  <si>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</si>
  <si>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</si>
  <si>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</si>
  <si>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</si>
  <si>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</si>
  <si>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</si>
  <si>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</si>
  <si>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</si>
  <si>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</si>
  <si>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</si>
  <si>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</si>
  <si>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</si>
  <si>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</si>
  <si>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</si>
  <si>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</si>
  <si>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</si>
  <si>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</si>
  <si>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</si>
  <si>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</si>
  <si>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</si>
  <si>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</si>
  <si>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</si>
  <si>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</si>
  <si>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</si>
  <si>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</si>
  <si>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</si>
  <si>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</si>
  <si>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</si>
  <si>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</si>
  <si>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</si>
  <si>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</si>
  <si>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</si>
  <si>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</si>
  <si>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</si>
  <si>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</si>
  <si>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</si>
  <si>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</si>
  <si>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</si>
  <si>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</si>
  <si>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</si>
  <si>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</si>
  <si>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</si>
  <si>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</si>
  <si>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</si>
  <si>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</si>
  <si>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</si>
  <si>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</si>
  <si>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</si>
  <si>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</si>
  <si>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</si>
  <si>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</si>
  <si>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</si>
  <si>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</si>
  <si>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</si>
  <si>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</si>
  <si>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</si>
  <si>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</si>
  <si>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</si>
  <si>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</si>
  <si>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</si>
  <si>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</si>
  <si>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</si>
  <si>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</si>
  <si>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</si>
  <si>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</si>
  <si>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</si>
  <si>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</si>
  <si>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</si>
  <si>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</si>
  <si>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</si>
  <si>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</si>
  <si>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</si>
  <si>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</si>
  <si>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</si>
  <si>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</si>
  <si>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</si>
  <si>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</si>
  <si>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</si>
  <si>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</si>
  <si>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</si>
  <si>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</si>
  <si>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</si>
  <si>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</si>
  <si>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</si>
  <si>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</si>
  <si>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</si>
  <si>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</si>
  <si>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</si>
  <si>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</si>
  <si>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</si>
  <si>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</si>
  <si>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</si>
  <si>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</si>
  <si>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</si>
  <si>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</si>
  <si>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</si>
  <si>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</si>
  <si>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</si>
  <si>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</si>
  <si>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</si>
  <si>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</si>
  <si>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</si>
  <si>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</si>
  <si>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</si>
  <si>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</si>
  <si>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</si>
  <si>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</si>
  <si>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</si>
  <si>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</si>
  <si>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</si>
  <si>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</si>
  <si>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</si>
  <si>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</si>
  <si>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</si>
  <si>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</si>
  <si>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</si>
  <si>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</si>
  <si>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</si>
  <si>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</si>
  <si>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</si>
  <si>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</si>
  <si>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</si>
  <si>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</si>
  <si>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</si>
  <si>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</si>
  <si>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</si>
  <si>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</si>
  <si>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</si>
  <si>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</si>
  <si>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</si>
  <si>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</si>
  <si>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</si>
  <si>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</si>
  <si>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</si>
  <si>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</si>
  <si>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</si>
  <si>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</si>
  <si>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</si>
  <si>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</si>
  <si>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</si>
  <si>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</si>
  <si>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</si>
  <si>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</si>
  <si>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</si>
  <si>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</si>
  <si>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</si>
  <si>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</si>
  <si>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</si>
  <si>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</si>
  <si>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</si>
  <si>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</si>
  <si>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</si>
  <si>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</si>
  <si>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</si>
  <si>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</si>
  <si>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</si>
  <si>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</si>
  <si>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</si>
  <si>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</si>
  <si>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</si>
  <si>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</si>
  <si>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</si>
  <si>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</si>
  <si>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</si>
  <si>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</si>
  <si>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</si>
  <si>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</si>
  <si>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</si>
  <si>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</si>
  <si>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</si>
  <si>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</si>
  <si>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</si>
  <si>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</si>
  <si>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</si>
  <si>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</si>
  <si>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</si>
  <si>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</si>
  <si>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</si>
  <si>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</si>
  <si>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</si>
  <si>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</si>
  <si>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</si>
  <si>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</si>
  <si>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</si>
  <si>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</si>
  <si>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</si>
  <si>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</si>
  <si>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</si>
  <si>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</si>
  <si>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</si>
  <si>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</si>
  <si>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</si>
  <si>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</si>
  <si>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</si>
  <si>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</si>
  <si>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</si>
  <si>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</si>
  <si>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</si>
  <si>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</si>
  <si>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</si>
  <si>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</si>
  <si>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</si>
  <si>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</si>
  <si>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</si>
  <si>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</si>
  <si>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</si>
  <si>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</si>
  <si>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</si>
  <si>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</si>
  <si>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</si>
  <si>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</si>
  <si>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</si>
  <si>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</si>
  <si>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</si>
  <si>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</si>
  <si>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</si>
  <si>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</si>
  <si>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</si>
  <si>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</si>
  <si>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</si>
  <si>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</si>
  <si>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</si>
  <si>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</si>
  <si>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</si>
  <si>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</si>
  <si>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</si>
  <si>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</si>
  <si>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</si>
  <si>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</si>
  <si>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</si>
  <si>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</si>
  <si>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</si>
  <si>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</si>
  <si>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</si>
  <si>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</si>
  <si>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</si>
  <si>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</si>
  <si>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</si>
  <si>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</si>
  <si>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</si>
  <si>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</si>
  <si>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</si>
  <si>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</si>
  <si>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</si>
  <si>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</si>
  <si>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</si>
  <si>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</si>
  <si>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</si>
  <si>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</si>
  <si>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</si>
  <si>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</si>
  <si>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</si>
  <si>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</si>
  <si>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</si>
  <si>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</si>
  <si>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</si>
  <si>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</si>
  <si>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</si>
  <si>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</si>
  <si>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</si>
  <si>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</si>
  <si>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</si>
  <si>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</si>
  <si>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</si>
  <si>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</si>
  <si>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</si>
  <si>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</si>
  <si>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</si>
  <si>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</si>
  <si>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</si>
  <si>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</si>
  <si>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</si>
  <si>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</si>
  <si>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</si>
  <si>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</si>
  <si>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</si>
  <si>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</si>
  <si>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</si>
  <si>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</si>
  <si>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</si>
  <si>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</si>
  <si>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</si>
  <si>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</si>
  <si>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</si>
  <si>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</si>
  <si>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</si>
  <si>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</si>
  <si>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</si>
  <si>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</si>
  <si>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</si>
  <si>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</si>
  <si>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</si>
  <si>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</si>
  <si>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</si>
  <si>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</si>
  <si>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</si>
  <si>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</si>
  <si>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</si>
  <si>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</si>
  <si>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</si>
  <si>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</si>
  <si>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</si>
  <si>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</si>
  <si>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</si>
  <si>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</si>
  <si>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</si>
  <si>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</si>
  <si>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</si>
  <si>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</si>
  <si>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</si>
  <si>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</si>
  <si>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</si>
  <si>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</si>
  <si>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</si>
  <si>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</si>
  <si>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</si>
  <si>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</si>
  <si>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</si>
  <si>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</si>
  <si>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</si>
  <si>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</si>
  <si>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</si>
  <si>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</si>
  <si>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</si>
  <si>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</si>
  <si>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</si>
  <si>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</si>
  <si>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</si>
  <si>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</si>
  <si>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</si>
  <si>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</si>
  <si>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</si>
  <si>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</si>
  <si>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</si>
  <si>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</si>
  <si>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</si>
  <si>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</si>
  <si>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</si>
  <si>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</si>
  <si>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</si>
  <si>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</si>
  <si>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</si>
  <si>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</si>
  <si>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</si>
  <si>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</si>
  <si>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</si>
  <si>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</si>
  <si>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</si>
  <si>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</si>
  <si>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</si>
  <si>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</si>
  <si>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</si>
  <si>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</si>
  <si>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</si>
  <si>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</si>
  <si>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</si>
  <si>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</si>
  <si>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</si>
  <si>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</si>
  <si>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</si>
  <si>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</si>
  <si>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</si>
  <si>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</si>
  <si>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</si>
  <si>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</si>
  <si>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</si>
  <si>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</si>
  <si>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</si>
  <si>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</si>
  <si>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</si>
  <si>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</si>
  <si>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</si>
  <si>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</si>
  <si>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</si>
  <si>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</si>
  <si>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</si>
  <si>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</si>
  <si>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</si>
  <si>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</si>
  <si>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</si>
  <si>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</si>
  <si>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</si>
  <si>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</si>
  <si>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</si>
  <si>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</si>
  <si>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</si>
  <si>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</si>
  <si>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</si>
  <si>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</si>
  <si>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</si>
  <si>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</si>
  <si>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</si>
  <si>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</si>
  <si>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</si>
  <si>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</si>
  <si>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</si>
  <si>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</si>
  <si>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</si>
  <si>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</si>
  <si>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</si>
  <si>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</si>
  <si>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</si>
  <si>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</si>
  <si>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</si>
  <si>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</si>
  <si>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</si>
  <si>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</si>
  <si>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</si>
  <si>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</si>
  <si>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</si>
  <si>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</si>
  <si>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</si>
  <si>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</si>
  <si>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</si>
  <si>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</si>
  <si>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</si>
  <si>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</si>
  <si>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</si>
  <si>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</si>
  <si>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</si>
  <si>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</si>
  <si>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</si>
  <si>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</si>
  <si>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</si>
  <si>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</si>
  <si>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</si>
  <si>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</si>
  <si>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</si>
  <si>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</si>
  <si>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</si>
  <si>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</si>
  <si>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</si>
  <si>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</si>
  <si>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</si>
  <si>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</si>
  <si>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</si>
  <si>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</si>
  <si>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</si>
  <si>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</si>
  <si>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</si>
  <si>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</si>
  <si>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</si>
  <si>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</si>
  <si>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</si>
  <si>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</si>
  <si>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</si>
  <si>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</si>
  <si>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</si>
  <si>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</si>
  <si>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</si>
  <si>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</si>
  <si>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</si>
  <si>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</si>
  <si>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</si>
  <si>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</si>
  <si>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</si>
  <si>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</si>
  <si>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</si>
  <si>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</si>
  <si>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</si>
  <si>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</si>
  <si>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</si>
  <si>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</si>
  <si>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</si>
  <si>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</si>
  <si>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</si>
  <si>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</si>
  <si>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</si>
  <si>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</si>
  <si>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</si>
  <si>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</si>
  <si>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</si>
  <si>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</si>
  <si>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</si>
  <si>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</si>
  <si>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</si>
  <si>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</si>
  <si>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</si>
  <si>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</si>
  <si>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</si>
  <si>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</si>
  <si>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</si>
  <si>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</si>
  <si>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</si>
  <si>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</si>
  <si>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</si>
  <si>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</si>
  <si>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</si>
  <si>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</si>
  <si>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</si>
  <si>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</si>
  <si>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</si>
  <si>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</si>
  <si>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</si>
  <si>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</si>
  <si>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</si>
  <si>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</si>
  <si>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</si>
  <si>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</si>
  <si>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</si>
  <si>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</si>
  <si>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</si>
  <si>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</si>
  <si>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</si>
  <si>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</si>
  <si>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</si>
  <si>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</si>
  <si>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</si>
  <si>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</si>
  <si>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</si>
  <si>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</si>
  <si>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</si>
  <si>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</si>
  <si>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</si>
  <si>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</si>
  <si>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</si>
  <si>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</si>
  <si>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</si>
  <si>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</si>
  <si>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</si>
  <si>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</si>
  <si>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</si>
  <si>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</si>
  <si>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</si>
  <si>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</si>
  <si>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</si>
  <si>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</si>
  <si>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</si>
  <si>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</si>
  <si>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</si>
  <si>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</si>
  <si>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</si>
  <si>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</si>
  <si>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</si>
  <si>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</si>
  <si>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</si>
  <si>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</si>
  <si>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</si>
  <si>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</si>
  <si>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</si>
  <si>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</si>
  <si>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</si>
  <si>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</si>
  <si>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</si>
  <si>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</si>
  <si>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</si>
  <si>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</si>
  <si>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</si>
  <si>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</si>
  <si>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</si>
  <si>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</si>
  <si>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</si>
  <si>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</si>
  <si>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</si>
  <si>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</si>
  <si>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</si>
  <si>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</si>
  <si>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</si>
  <si>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</si>
  <si>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</si>
  <si>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</si>
  <si>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</si>
  <si>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</si>
  <si>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</si>
  <si>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</si>
  <si>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</si>
  <si>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</si>
  <si>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</si>
  <si>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</si>
  <si>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</si>
  <si>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</si>
  <si>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</si>
  <si>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</si>
  <si>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</si>
  <si>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</si>
  <si>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</si>
  <si>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</si>
  <si>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</si>
  <si>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</si>
  <si>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</si>
  <si>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</si>
  <si>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</si>
  <si>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</si>
  <si>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</si>
  <si>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</si>
  <si>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</si>
  <si>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</si>
  <si>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</si>
  <si>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</si>
  <si>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</si>
  <si>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</si>
  <si>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</si>
  <si>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</si>
  <si>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</si>
  <si>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</si>
  <si>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</si>
  <si>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</si>
  <si>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</si>
  <si>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</si>
  <si>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</si>
  <si>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</si>
  <si>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</si>
  <si>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</si>
  <si>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</si>
  <si>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</si>
  <si>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</si>
  <si>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</si>
  <si>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</si>
  <si>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</si>
  <si>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</si>
  <si>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</si>
  <si>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</si>
  <si>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</si>
  <si>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</si>
  <si>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</si>
  <si>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</si>
  <si>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</si>
  <si>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</si>
  <si>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</si>
  <si>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</si>
  <si>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</si>
  <si>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</si>
  <si>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</si>
  <si>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</si>
  <si>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</si>
  <si>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</si>
  <si>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</si>
  <si>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</si>
  <si>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</si>
  <si>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</si>
  <si>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</si>
  <si>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</si>
  <si>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</si>
  <si>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</si>
  <si>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</si>
  <si>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</si>
  <si>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</si>
  <si>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</si>
  <si>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</si>
  <si>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</si>
  <si>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</si>
  <si>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</si>
  <si>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</si>
  <si>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</si>
  <si>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</si>
  <si>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</si>
  <si>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</si>
  <si>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</si>
  <si>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</si>
  <si>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</si>
  <si>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</si>
  <si>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</si>
  <si>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</si>
  <si>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</si>
  <si>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</si>
  <si>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</si>
  <si>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</si>
  <si>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</si>
  <si>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</si>
  <si>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</si>
  <si>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</si>
  <si>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</si>
  <si>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</si>
  <si>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</si>
  <si>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</si>
  <si>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</si>
  <si>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</si>
  <si>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</si>
  <si>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</si>
  <si>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</si>
  <si>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</si>
  <si>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</si>
  <si>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</si>
  <si>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</si>
  <si>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</si>
  <si>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</si>
  <si>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</si>
  <si>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</si>
  <si>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</si>
  <si>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</si>
  <si>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</si>
  <si>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</si>
  <si>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</si>
  <si>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</si>
  <si>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</si>
  <si>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</si>
  <si>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</si>
  <si>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</si>
  <si>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</si>
  <si>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</si>
  <si>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</si>
  <si>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</si>
  <si>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</si>
  <si>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</si>
  <si>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</si>
  <si>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</si>
  <si>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</si>
  <si>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</si>
  <si>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</si>
  <si>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</si>
  <si>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</si>
  <si>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</si>
  <si>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</si>
  <si>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</si>
  <si>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</si>
  <si>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</si>
  <si>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</si>
  <si>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</si>
  <si>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</si>
  <si>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</si>
  <si>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</si>
  <si>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</si>
  <si>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</si>
  <si>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</si>
  <si>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</si>
  <si>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</si>
  <si>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</si>
  <si>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</si>
  <si>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</si>
  <si>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</si>
  <si>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</si>
  <si>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</si>
  <si>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</si>
  <si>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</si>
  <si>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</si>
  <si>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</si>
  <si>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</si>
  <si>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</si>
  <si>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</si>
  <si>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</si>
  <si>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</si>
  <si>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</si>
  <si>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</si>
  <si>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</si>
  <si>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</si>
  <si>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</si>
  <si>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</si>
  <si>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</si>
  <si>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</si>
  <si>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</si>
  <si>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</si>
  <si>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</si>
  <si>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</si>
  <si>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</si>
  <si>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</si>
  <si>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</si>
  <si>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</si>
  <si>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</si>
  <si>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</si>
  <si>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</si>
  <si>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</si>
  <si>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</si>
  <si>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</si>
  <si>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</si>
  <si>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</si>
  <si>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</si>
  <si>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</si>
  <si>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</si>
  <si>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</si>
  <si>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</si>
  <si>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</si>
  <si>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</si>
  <si>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</si>
  <si>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</si>
  <si>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</si>
  <si>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</si>
  <si>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</si>
  <si>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</si>
  <si>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</si>
  <si>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</si>
  <si>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</si>
  <si>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</si>
  <si>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</si>
  <si>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</si>
  <si>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</si>
  <si>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</si>
  <si>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</si>
  <si>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</si>
  <si>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</si>
  <si>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</si>
  <si>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</si>
  <si>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</si>
  <si>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</si>
  <si>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</si>
  <si>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</si>
  <si>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</si>
  <si>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</si>
  <si>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</si>
  <si>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</si>
  <si>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</si>
  <si>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</si>
  <si>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</si>
  <si>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</si>
  <si>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</si>
  <si>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</si>
  <si>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</si>
  <si>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</si>
  <si>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</si>
  <si>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</si>
  <si>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</si>
  <si>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</si>
  <si>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</si>
  <si>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</si>
  <si>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</si>
  <si>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</si>
  <si>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</si>
  <si>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</si>
  <si>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</si>
  <si>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</si>
  <si>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</si>
  <si>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</si>
  <si>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</si>
  <si>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</si>
  <si>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</si>
  <si>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</si>
  <si>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</si>
  <si>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</si>
  <si>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</si>
  <si>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</si>
  <si>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</si>
  <si>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</si>
  <si>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</si>
  <si>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</si>
  <si>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</si>
  <si>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</si>
  <si>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</si>
  <si>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</si>
  <si>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</si>
  <si>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</si>
  <si>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</si>
  <si>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</si>
  <si>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</si>
  <si>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</si>
  <si>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</si>
  <si>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</si>
  <si>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</si>
  <si>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</si>
  <si>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</si>
  <si>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</si>
  <si>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</si>
  <si>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</si>
  <si>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</si>
  <si>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</si>
  <si>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</si>
  <si>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</si>
  <si>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</si>
  <si>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</si>
  <si>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</si>
  <si>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</si>
  <si>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</si>
  <si>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</si>
  <si>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</si>
  <si>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</si>
  <si>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</si>
  <si>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</si>
  <si>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</si>
  <si>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</si>
  <si>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</si>
  <si>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</si>
  <si>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</si>
  <si>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</si>
  <si>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</si>
  <si>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</si>
  <si>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</si>
  <si>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</si>
  <si>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</si>
  <si>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</si>
  <si>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</si>
  <si>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</si>
  <si>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</si>
  <si>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</si>
  <si>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</si>
  <si>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</si>
  <si>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</si>
  <si>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</si>
  <si>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</si>
  <si>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</si>
  <si>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</si>
  <si>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</si>
  <si>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</si>
  <si>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</si>
  <si>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</si>
  <si>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</si>
  <si>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</si>
  <si>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</si>
  <si>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</si>
  <si>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</si>
  <si>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</si>
  <si>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</si>
  <si>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</si>
  <si>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</si>
  <si>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</si>
  <si>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</si>
  <si>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</si>
  <si>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</si>
  <si>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</si>
  <si>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</si>
  <si>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</si>
  <si>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</si>
  <si>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</si>
  <si>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</si>
  <si>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</si>
  <si>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</si>
  <si>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</si>
  <si>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</si>
  <si>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</si>
  <si>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</si>
  <si>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</si>
  <si>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</si>
  <si>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</si>
  <si>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</si>
  <si>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</si>
  <si>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</si>
  <si>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</si>
  <si>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</si>
  <si>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</si>
  <si>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</si>
  <si>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</si>
  <si>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</si>
  <si>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</si>
  <si>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</si>
  <si>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</si>
  <si>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</si>
  <si>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</si>
  <si>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</si>
  <si>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</si>
  <si>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</si>
  <si>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</si>
  <si>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</si>
  <si>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</si>
  <si>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</si>
  <si>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</si>
  <si>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</si>
  <si>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</si>
  <si>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</si>
  <si>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</si>
  <si>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</si>
  <si>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</si>
  <si>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</si>
  <si>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</si>
  <si>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</si>
  <si>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</si>
  <si>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</si>
  <si>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</si>
  <si>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</si>
  <si>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</si>
  <si>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</si>
  <si>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</si>
  <si>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</si>
  <si>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</si>
  <si>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</si>
  <si>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</si>
  <si>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</si>
  <si>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</si>
  <si>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</si>
  <si>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</si>
  <si>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</si>
  <si>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</si>
  <si>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</si>
  <si>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</si>
  <si>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</si>
  <si>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</si>
  <si>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</si>
  <si>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</si>
  <si>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</si>
  <si>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</si>
  <si>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</si>
  <si>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</si>
  <si>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</si>
  <si>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</si>
  <si>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</si>
  <si>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</si>
  <si>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</si>
  <si>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</si>
  <si>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</si>
  <si>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</si>
  <si>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</si>
  <si>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</si>
  <si>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</si>
  <si>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</si>
  <si>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</si>
  <si>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</si>
  <si>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</si>
  <si>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</si>
  <si>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</si>
  <si>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</si>
  <si>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</si>
  <si>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</si>
  <si>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</si>
  <si>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</si>
  <si>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</si>
  <si>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</si>
  <si>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</si>
  <si>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</si>
  <si>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</si>
  <si>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</si>
  <si>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</si>
  <si>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</si>
  <si>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</si>
  <si>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</si>
  <si>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</si>
  <si>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</si>
  <si>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</si>
  <si>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</si>
  <si>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</si>
  <si>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</si>
  <si>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</si>
  <si>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</si>
  <si>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</si>
  <si>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</si>
  <si>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</si>
  <si>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</si>
  <si>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</si>
  <si>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</si>
  <si>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</si>
  <si>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</si>
  <si>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</si>
  <si>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</si>
  <si>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</si>
  <si>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</si>
  <si>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</si>
  <si>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</si>
  <si>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</si>
  <si>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</si>
  <si>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</si>
  <si>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</si>
  <si>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</si>
  <si>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</si>
  <si>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</si>
  <si>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</si>
  <si>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</si>
  <si>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</si>
  <si>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</si>
  <si>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</si>
  <si>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</si>
  <si>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</si>
  <si>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</si>
  <si>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</si>
  <si>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</si>
  <si>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</si>
  <si>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</si>
  <si>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</si>
  <si>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</si>
  <si>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</si>
  <si>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</si>
  <si>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</si>
  <si>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</si>
  <si>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</si>
  <si>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</si>
  <si>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</si>
  <si>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</si>
  <si>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</si>
  <si>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</si>
  <si>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</si>
  <si>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</si>
  <si>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</si>
  <si>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</si>
  <si>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</si>
  <si>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</si>
  <si>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</si>
  <si>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</si>
  <si>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</si>
  <si>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</si>
  <si>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</si>
  <si>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</si>
  <si>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</si>
  <si>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</si>
  <si>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</si>
  <si>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</si>
  <si>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</si>
  <si>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</si>
  <si>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</si>
  <si>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</si>
  <si>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</si>
  <si>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</si>
  <si>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</si>
  <si>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</si>
  <si>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</si>
  <si>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</si>
  <si>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</si>
  <si>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</si>
  <si>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</si>
  <si>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</si>
  <si>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</si>
  <si>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</si>
  <si>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</si>
  <si>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</si>
  <si>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</si>
  <si>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</si>
  <si>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</si>
  <si>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</si>
  <si>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</si>
  <si>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</si>
  <si>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</si>
  <si>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</si>
  <si>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</si>
  <si>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</si>
  <si>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</si>
  <si>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</si>
  <si>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</si>
  <si>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</si>
  <si>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</si>
  <si>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</si>
  <si>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</si>
  <si>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</si>
  <si>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</si>
  <si>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</si>
  <si>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</si>
  <si>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</si>
  <si>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</si>
  <si>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</si>
  <si>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</si>
  <si>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</si>
  <si>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</si>
  <si>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</si>
  <si>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</si>
  <si>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</si>
  <si>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</si>
  <si>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</si>
  <si>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</si>
  <si>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</si>
  <si>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</si>
  <si>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</si>
  <si>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</si>
  <si>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</si>
  <si>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</si>
  <si>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</si>
  <si>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</si>
  <si>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</si>
  <si>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</si>
  <si>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</si>
  <si>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</si>
  <si>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</si>
  <si>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</si>
  <si>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</si>
  <si>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</si>
  <si>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</si>
  <si>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</si>
  <si>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</si>
  <si>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</si>
  <si>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</si>
  <si>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</si>
  <si>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</si>
  <si>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</si>
  <si>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</si>
  <si>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</si>
  <si>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</si>
  <si>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</si>
  <si>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</si>
  <si>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</si>
  <si>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</si>
  <si>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</si>
  <si>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</si>
  <si>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</si>
  <si>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</si>
  <si>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</si>
  <si>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</si>
  <si>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</si>
  <si>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</si>
  <si>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</si>
  <si>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</si>
  <si>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</si>
  <si>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</si>
  <si>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</si>
  <si>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</si>
  <si>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</si>
  <si>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</si>
  <si>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</si>
  <si>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</si>
  <si>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</si>
  <si>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</si>
  <si>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</si>
  <si>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</si>
  <si>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</si>
  <si>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</si>
  <si>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</si>
  <si>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</si>
  <si>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</si>
  <si>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</si>
  <si>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</si>
  <si>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</si>
  <si>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</si>
  <si>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</si>
  <si>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</si>
  <si>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</si>
  <si>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</si>
  <si>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</si>
  <si>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</si>
  <si>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</si>
  <si>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</si>
  <si>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</si>
  <si>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</si>
  <si>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</si>
  <si>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</si>
  <si>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</si>
  <si>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</si>
  <si>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</si>
  <si>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</si>
  <si>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</si>
  <si>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</si>
  <si>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</si>
  <si>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</si>
  <si>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</si>
  <si>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</si>
  <si>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</si>
  <si>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</si>
  <si>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</si>
  <si>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</si>
  <si>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</si>
  <si>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</si>
  <si>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</si>
  <si>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</si>
  <si>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</si>
  <si>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</si>
  <si>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</si>
  <si>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</si>
  <si>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</si>
  <si>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</si>
  <si>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</si>
  <si>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</si>
  <si>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</si>
  <si>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</si>
  <si>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</si>
  <si>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</si>
  <si>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</si>
  <si>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</si>
  <si>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</si>
  <si>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</si>
  <si>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</si>
  <si>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</si>
  <si>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</si>
  <si>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</si>
  <si>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</si>
  <si>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</si>
  <si>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</si>
  <si>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</si>
  <si>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</si>
  <si>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</si>
  <si>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</si>
  <si>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</si>
  <si>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</si>
  <si>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</si>
  <si>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</si>
  <si>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</si>
  <si>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</si>
  <si>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</si>
  <si>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</si>
  <si>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</si>
  <si>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</si>
  <si>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</si>
  <si>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</si>
  <si>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</si>
  <si>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</si>
  <si>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</si>
  <si>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</si>
  <si>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</si>
  <si>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</si>
  <si>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</si>
  <si>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</si>
  <si>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</si>
  <si>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</si>
  <si>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</si>
  <si>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</si>
  <si>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</si>
  <si>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</si>
  <si>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</si>
  <si>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</si>
  <si>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</si>
  <si>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</si>
  <si>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</si>
  <si>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</si>
  <si>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</si>
  <si>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</si>
  <si>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</si>
  <si>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</si>
  <si>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</si>
  <si>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</si>
  <si>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</si>
  <si>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</si>
  <si>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</si>
  <si>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</si>
  <si>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</si>
  <si>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</si>
  <si>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</si>
  <si>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</si>
  <si>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</si>
  <si>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</si>
  <si>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</si>
  <si>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</si>
  <si>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</si>
  <si>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</si>
  <si>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</si>
  <si>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</si>
  <si>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</si>
  <si>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</si>
  <si>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</si>
  <si>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</si>
  <si>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</si>
  <si>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</si>
  <si>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</si>
  <si>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</si>
  <si>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</si>
  <si>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</si>
  <si>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</si>
  <si>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</si>
  <si>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</si>
  <si>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</si>
  <si>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</si>
  <si>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</si>
  <si>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</si>
  <si>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</si>
  <si>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</si>
  <si>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</si>
  <si>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</si>
  <si>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</si>
  <si>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</si>
  <si>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</si>
  <si>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</si>
  <si>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</si>
  <si>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</si>
  <si>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</si>
  <si>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</si>
  <si>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</si>
  <si>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</si>
  <si>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</si>
  <si>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</si>
  <si>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</si>
  <si>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</si>
  <si>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</si>
  <si>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</si>
  <si>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</si>
  <si>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</si>
  <si>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</si>
  <si>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</si>
  <si>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</si>
  <si>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</si>
  <si>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</si>
  <si>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</si>
  <si>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</si>
  <si>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</si>
  <si>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</si>
  <si>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</si>
  <si>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</si>
  <si>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</si>
  <si>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</si>
  <si>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</si>
  <si>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</si>
  <si>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</si>
  <si>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</si>
  <si>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</si>
  <si>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</si>
  <si>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</si>
  <si>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</si>
  <si>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</si>
  <si>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</si>
  <si>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</si>
  <si>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</si>
  <si>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</si>
  <si>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</si>
  <si>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</si>
  <si>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</si>
  <si>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</si>
  <si>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</si>
  <si>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</si>
  <si>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</si>
  <si>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</si>
  <si>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</si>
  <si>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</si>
  <si>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</si>
  <si>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</si>
  <si>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</si>
  <si>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</si>
  <si>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</si>
  <si>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</si>
  <si>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</si>
  <si>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</si>
  <si>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</si>
  <si>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</si>
  <si>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</si>
  <si>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</si>
  <si>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</si>
  <si>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</si>
  <si>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</si>
  <si>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</si>
  <si>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</si>
  <si>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</si>
  <si>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</si>
  <si>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</si>
  <si>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</si>
  <si>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</si>
  <si>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</si>
  <si>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</si>
  <si>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</si>
  <si>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</si>
  <si>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</si>
  <si>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</si>
  <si>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</si>
  <si>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</si>
  <si>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</si>
  <si>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</si>
  <si>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</si>
  <si>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</si>
  <si>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</si>
  <si>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</si>
  <si>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</si>
  <si>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</si>
  <si>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</si>
  <si>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</si>
  <si>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</si>
  <si>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</si>
  <si>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</si>
  <si>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</si>
  <si>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</si>
  <si>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</si>
  <si>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</si>
  <si>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</si>
  <si>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</si>
  <si>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</si>
  <si>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</si>
  <si>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</si>
  <si>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</si>
  <si>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</si>
  <si>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</si>
  <si>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</si>
  <si>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</si>
  <si>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</si>
  <si>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</si>
  <si>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</si>
  <si>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</si>
  <si>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</si>
  <si>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</si>
  <si>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</si>
  <si>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</si>
  <si>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</si>
  <si>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</si>
  <si>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</si>
  <si>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</si>
  <si>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</si>
  <si>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</si>
  <si>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</si>
  <si>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</si>
  <si>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</si>
  <si>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</si>
  <si>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</si>
  <si>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</si>
  <si>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</si>
  <si>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</si>
  <si>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</si>
  <si>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</si>
  <si>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</si>
  <si>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</si>
  <si>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</si>
  <si>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</si>
  <si>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</si>
  <si>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</si>
  <si>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</si>
  <si>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</si>
  <si>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</si>
  <si>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</si>
  <si>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</si>
  <si>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</si>
  <si>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</si>
  <si>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</si>
  <si>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</si>
  <si>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</si>
  <si>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</si>
  <si>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</si>
  <si>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</si>
  <si>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</si>
  <si>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</si>
  <si>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</si>
  <si>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</si>
  <si>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</si>
  <si>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</si>
  <si>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</si>
  <si>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</si>
  <si>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</si>
  <si>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</si>
  <si>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</si>
  <si>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</si>
  <si>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</si>
  <si>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</si>
  <si>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</si>
  <si>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</si>
  <si>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</si>
  <si>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</si>
  <si>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</si>
  <si>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</si>
  <si>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</si>
  <si>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</si>
  <si>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</si>
  <si>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</si>
  <si>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</si>
  <si>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</si>
  <si>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</si>
  <si>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</si>
  <si>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</si>
  <si>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</si>
  <si>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</si>
  <si>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</si>
  <si>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</si>
  <si>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</si>
  <si>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</si>
  <si>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</si>
  <si>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</si>
  <si>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</si>
  <si>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</si>
  <si>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</si>
  <si>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</si>
  <si>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</si>
  <si>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</si>
  <si>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</si>
  <si>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</si>
  <si>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</si>
  <si>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</si>
  <si>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</si>
  <si>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</si>
  <si>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</si>
  <si>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</si>
  <si>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</si>
  <si>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</si>
  <si>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</si>
  <si>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</si>
  <si>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</si>
  <si>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</si>
  <si>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</si>
  <si>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</si>
  <si>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</si>
  <si>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</si>
  <si>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</si>
  <si>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</si>
  <si>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</si>
  <si>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</si>
  <si>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</si>
  <si>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</si>
  <si>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</si>
  <si>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</si>
  <si>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</si>
  <si>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</si>
  <si>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</si>
  <si>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</si>
  <si>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</si>
  <si>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</si>
  <si>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</si>
  <si>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</si>
  <si>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</si>
  <si>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</si>
  <si>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</si>
  <si>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</si>
  <si>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</si>
  <si>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</si>
  <si>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</si>
  <si>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</si>
  <si>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</si>
  <si>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</si>
  <si>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</si>
  <si>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</si>
  <si>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</si>
  <si>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</si>
  <si>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</si>
  <si>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</si>
  <si>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</si>
  <si>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</si>
  <si>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</si>
  <si>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</si>
  <si>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</si>
  <si>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</si>
  <si>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</si>
  <si>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</si>
  <si>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</si>
  <si>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</si>
  <si>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</si>
  <si>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</si>
  <si>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</si>
  <si>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</si>
  <si>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</si>
  <si>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</si>
  <si>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</si>
  <si>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</si>
  <si>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</si>
  <si>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</si>
  <si>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</si>
  <si>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</si>
  <si>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</si>
  <si>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</si>
  <si>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</si>
  <si>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</si>
  <si>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</si>
  <si>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</si>
  <si>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</si>
  <si>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</si>
  <si>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</si>
  <si>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</si>
  <si>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</si>
  <si>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</si>
  <si>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</si>
  <si>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</si>
  <si>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</si>
  <si>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</si>
  <si>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</si>
  <si>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</si>
  <si>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</si>
  <si>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</si>
  <si>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</si>
  <si>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</si>
  <si>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</si>
  <si>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</si>
  <si>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</si>
  <si>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</si>
  <si>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</si>
  <si>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</si>
  <si>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</si>
  <si>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</si>
  <si>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</si>
  <si>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</si>
  <si>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</si>
  <si>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</si>
  <si>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</si>
  <si>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</si>
  <si>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</si>
  <si>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</si>
  <si>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</si>
  <si>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</si>
  <si>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</si>
  <si>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</si>
  <si>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</si>
  <si>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</si>
  <si>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</si>
  <si>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</si>
  <si>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</si>
  <si>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</si>
  <si>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</si>
  <si>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</si>
  <si>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</si>
  <si>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</si>
  <si>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</si>
  <si>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</si>
  <si>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</si>
  <si>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</si>
  <si>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</si>
  <si>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</si>
  <si>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</si>
  <si>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</si>
  <si>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</si>
  <si>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</si>
  <si>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</si>
  <si>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</si>
  <si>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</si>
  <si>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</si>
  <si>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</si>
  <si>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</si>
  <si>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</si>
  <si>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</si>
  <si>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</si>
  <si>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</si>
  <si>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</si>
  <si>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</si>
  <si>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</si>
  <si>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</si>
  <si>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</si>
  <si>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</si>
  <si>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</si>
  <si>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</si>
  <si>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</si>
  <si>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</si>
  <si>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</si>
  <si>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</si>
  <si>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</si>
  <si>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</si>
  <si>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</si>
  <si>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</si>
  <si>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</si>
  <si>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</si>
  <si>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</si>
  <si>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</si>
  <si>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</si>
  <si>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</si>
  <si>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</si>
  <si>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</si>
  <si>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</si>
  <si>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</si>
  <si>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</si>
  <si>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</si>
  <si>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</si>
  <si>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</si>
  <si>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</si>
  <si>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</si>
  <si>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</si>
  <si>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</si>
  <si>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</si>
  <si>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</si>
  <si>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</si>
  <si>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</si>
  <si>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</si>
  <si>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</si>
  <si>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</si>
  <si>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</si>
  <si>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</si>
  <si>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</si>
  <si>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</si>
  <si>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</si>
  <si>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</si>
  <si>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</si>
  <si>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</si>
  <si>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</si>
  <si>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</si>
  <si>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</si>
  <si>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</si>
  <si>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</si>
  <si>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</si>
  <si>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</si>
  <si>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</si>
  <si>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</si>
  <si>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</si>
  <si>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</si>
  <si>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</si>
  <si>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</si>
  <si>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</si>
  <si>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</si>
  <si>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</si>
  <si>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</si>
  <si>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</si>
  <si>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</si>
  <si>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</si>
  <si>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</si>
  <si>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</si>
  <si>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</si>
  <si>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</si>
  <si>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</si>
  <si>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</si>
  <si>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</si>
  <si>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</si>
  <si>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</si>
  <si>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</si>
  <si>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</si>
  <si>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</si>
  <si>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</si>
  <si>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</si>
  <si>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</si>
  <si>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</si>
  <si>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</si>
  <si>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</si>
  <si>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</si>
  <si>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</si>
  <si>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</si>
  <si>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</si>
  <si>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</si>
  <si>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</si>
  <si>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</si>
  <si>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</si>
  <si>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</si>
  <si>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</si>
  <si>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</si>
  <si>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</si>
  <si>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</si>
  <si>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</si>
  <si>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</si>
  <si>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</si>
  <si>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</si>
  <si>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</si>
  <si>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</si>
  <si>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</si>
  <si>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</si>
  <si>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</si>
  <si>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</si>
  <si>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</si>
  <si>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</si>
  <si>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</si>
  <si>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</si>
  <si>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</si>
  <si>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</si>
  <si>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</si>
  <si>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</si>
  <si>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</si>
  <si>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</si>
  <si>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</si>
  <si>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</si>
  <si>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</si>
  <si>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</si>
  <si>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</si>
  <si>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</si>
  <si>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</si>
  <si>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</si>
  <si>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</si>
  <si>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</si>
  <si>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</si>
  <si>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</si>
  <si>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</si>
  <si>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</si>
  <si>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</si>
  <si>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</si>
  <si>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</si>
  <si>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</si>
  <si>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</si>
  <si>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</si>
  <si>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</si>
  <si>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</si>
  <si>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</si>
  <si>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</si>
  <si>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</si>
  <si>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</si>
  <si>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</si>
  <si>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</si>
  <si>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</si>
  <si>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</si>
  <si>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</si>
  <si>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</si>
  <si>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</si>
  <si>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</si>
  <si>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</si>
  <si>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</si>
  <si>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</si>
  <si>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</si>
  <si>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</si>
  <si>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</si>
  <si>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</si>
  <si>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</si>
  <si>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</si>
  <si>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</si>
  <si>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</si>
  <si>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</si>
  <si>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</si>
  <si>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</si>
  <si>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</si>
  <si>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</si>
  <si>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</si>
  <si>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</si>
  <si>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</si>
  <si>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</si>
  <si>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</si>
  <si>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</si>
  <si>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</si>
  <si>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</si>
  <si>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</si>
  <si>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</si>
  <si>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</si>
  <si>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</si>
  <si>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</si>
  <si>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</si>
  <si>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</si>
  <si>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</si>
  <si>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</si>
  <si>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</si>
  <si>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</si>
  <si>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</si>
  <si>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</si>
  <si>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</si>
  <si>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</si>
  <si>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</si>
  <si>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</si>
  <si>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</si>
  <si>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</si>
  <si>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</si>
  <si>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</si>
  <si>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</si>
  <si>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</si>
  <si>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</si>
  <si>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</si>
  <si>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</si>
  <si>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</si>
  <si>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</si>
  <si>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</si>
  <si>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</si>
  <si>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</si>
  <si>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</si>
  <si>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</si>
  <si>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</si>
  <si>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</si>
  <si>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</si>
  <si>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</si>
  <si>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</si>
  <si>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</si>
  <si>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</si>
  <si>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</si>
  <si>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</si>
  <si>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</si>
  <si>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</si>
  <si>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</si>
  <si>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</si>
  <si>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</si>
  <si>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</si>
  <si>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</si>
  <si>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</si>
  <si>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</si>
  <si>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</si>
  <si>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</si>
  <si>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</si>
  <si>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</si>
  <si>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</si>
  <si>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</si>
  <si>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</si>
  <si>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</si>
  <si>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</si>
  <si>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</si>
  <si>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</si>
  <si>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</si>
  <si>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</si>
  <si>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</si>
  <si>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</si>
  <si>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</si>
  <si>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</si>
  <si>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</si>
  <si>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</si>
  <si>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</si>
  <si>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</si>
  <si>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</si>
  <si>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</si>
  <si>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</si>
  <si>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</si>
  <si>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</si>
  <si>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</si>
  <si>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</si>
  <si>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</si>
  <si>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</si>
  <si>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</si>
  <si>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</si>
  <si>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</si>
  <si>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</si>
  <si>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</si>
  <si>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</si>
  <si>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</si>
  <si>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</si>
  <si>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</si>
  <si>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</si>
  <si>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</si>
  <si>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</si>
  <si>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</si>
  <si>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</si>
  <si>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</si>
  <si>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</si>
  <si>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</si>
  <si>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</si>
  <si>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</si>
  <si>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</si>
  <si>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</si>
  <si>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</si>
  <si>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</si>
  <si>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</si>
  <si>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</si>
  <si>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</si>
  <si>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</si>
  <si>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</si>
  <si>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</si>
  <si>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</si>
  <si>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</si>
  <si>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</si>
  <si>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</si>
  <si>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</si>
  <si>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</si>
  <si>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</si>
  <si>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</si>
  <si>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</si>
  <si>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</si>
  <si>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</si>
  <si>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</si>
  <si>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</si>
  <si>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</si>
  <si>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</si>
  <si>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</si>
  <si>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</si>
  <si>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</si>
  <si>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</si>
  <si>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</si>
  <si>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</si>
  <si>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</si>
  <si>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</si>
  <si>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</si>
  <si>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</si>
  <si>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</si>
  <si>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</si>
  <si>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</si>
  <si>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</si>
  <si>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</si>
  <si>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</si>
  <si>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</si>
  <si>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</si>
  <si>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</si>
  <si>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</si>
  <si>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</si>
  <si>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</si>
  <si>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</si>
  <si>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</si>
  <si>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</si>
  <si>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</si>
  <si>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</si>
  <si>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</si>
  <si>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</si>
  <si>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</si>
  <si>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</si>
  <si>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</si>
  <si>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</si>
  <si>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</si>
  <si>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</si>
  <si>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</si>
  <si>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</si>
  <si>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</si>
  <si>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</si>
  <si>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</si>
  <si>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</si>
  <si>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</si>
  <si>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</si>
  <si>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</si>
  <si>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</si>
  <si>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</si>
  <si>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</si>
  <si>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</si>
  <si>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</si>
  <si>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</si>
  <si>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</si>
  <si>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</si>
  <si>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</si>
  <si>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</si>
  <si>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</si>
  <si>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</si>
  <si>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</si>
  <si>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</si>
  <si>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</si>
  <si>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</si>
  <si>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</si>
  <si>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</si>
  <si>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</si>
  <si>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</si>
  <si>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</si>
  <si>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</si>
  <si>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</si>
  <si>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</si>
  <si>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</si>
  <si>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</si>
  <si>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</si>
  <si>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</si>
  <si>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</si>
  <si>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</si>
  <si>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</si>
  <si>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</si>
  <si>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</si>
  <si>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</si>
  <si>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</si>
  <si>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</si>
  <si>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</si>
  <si>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</si>
  <si>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</si>
  <si>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</si>
  <si>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</si>
  <si>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</si>
  <si>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</si>
  <si>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</si>
  <si>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</si>
  <si>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</si>
  <si>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</si>
  <si>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</si>
  <si>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</si>
  <si>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</si>
  <si>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</si>
  <si>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</si>
  <si>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</si>
  <si>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</si>
  <si>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</si>
  <si>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</si>
  <si>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</si>
  <si>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</si>
  <si>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</si>
  <si>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</si>
  <si>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</si>
  <si>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</si>
  <si>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</si>
  <si>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</si>
  <si>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</si>
  <si>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</si>
  <si>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</si>
  <si>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</si>
  <si>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</si>
  <si>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</si>
  <si>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</si>
  <si>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</si>
  <si>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</si>
  <si>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</si>
  <si>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</si>
  <si>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</si>
  <si>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</si>
  <si>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</si>
  <si>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</si>
  <si>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</si>
  <si>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</si>
  <si>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</si>
  <si>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</si>
  <si>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</si>
  <si>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</si>
  <si>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</si>
  <si>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</si>
  <si>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</si>
  <si>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</si>
  <si>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</si>
  <si>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</si>
  <si>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</si>
  <si>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</si>
  <si>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</si>
  <si>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</si>
  <si>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</si>
  <si>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</si>
  <si>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</si>
  <si>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</si>
  <si>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</si>
  <si>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</si>
  <si>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</si>
  <si>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</si>
  <si>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</si>
  <si>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</si>
  <si>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</si>
  <si>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</si>
  <si>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</si>
  <si>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</si>
  <si>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</si>
  <si>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</si>
  <si>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</si>
  <si>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</si>
  <si>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</si>
  <si>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</si>
  <si>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</si>
  <si>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</si>
  <si>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</si>
  <si>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</si>
  <si>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</si>
  <si>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</si>
  <si>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</si>
  <si>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</si>
  <si>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</si>
  <si>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</si>
  <si>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</si>
  <si>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</si>
  <si>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</si>
  <si>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</si>
  <si>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</si>
  <si>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</si>
  <si>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</si>
  <si>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</si>
  <si>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</si>
  <si>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</si>
  <si>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</si>
  <si>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</si>
  <si>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</si>
  <si>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</si>
  <si>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</si>
  <si>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</si>
  <si>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</si>
  <si>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</si>
  <si>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</si>
  <si>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</si>
  <si>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</si>
  <si>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</si>
  <si>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</si>
  <si>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</si>
  <si>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</si>
  <si>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</si>
  <si>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</si>
  <si>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</si>
  <si>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</si>
  <si>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</si>
  <si>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</si>
  <si>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</si>
  <si>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</si>
  <si>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</si>
  <si>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</si>
  <si>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</si>
  <si>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</si>
  <si>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</si>
  <si>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</si>
  <si>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</si>
  <si>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</si>
  <si>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</si>
  <si>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</si>
  <si>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</si>
  <si>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</si>
  <si>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</si>
  <si>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</si>
  <si>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</si>
  <si>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</si>
  <si>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</si>
  <si>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</si>
  <si>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</si>
  <si>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</si>
  <si>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</si>
  <si>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</si>
  <si>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</si>
  <si>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</si>
  <si>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</si>
  <si>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</si>
  <si>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</si>
  <si>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</si>
  <si>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</si>
  <si>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</si>
  <si>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</si>
  <si>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</si>
  <si>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</si>
  <si>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</si>
  <si>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</si>
  <si>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</si>
  <si>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</si>
  <si>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</si>
  <si>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</si>
  <si>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</si>
  <si>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</si>
  <si>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</si>
  <si>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</si>
  <si>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</si>
  <si>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</si>
  <si>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</si>
  <si>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</si>
  <si>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</si>
  <si>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</si>
  <si>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</si>
  <si>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</si>
  <si>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</si>
  <si>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</si>
  <si>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</si>
  <si>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</si>
  <si>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</si>
  <si>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</si>
  <si>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</si>
  <si>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</si>
  <si>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</si>
  <si>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</si>
  <si>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</si>
  <si>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</si>
  <si>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</si>
  <si>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</si>
  <si>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</si>
  <si>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</si>
  <si>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</si>
  <si>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</si>
  <si>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</si>
  <si>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</si>
  <si>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</si>
  <si>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</si>
  <si>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</si>
  <si>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</si>
  <si>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</si>
  <si>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</si>
  <si>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</si>
  <si>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</si>
  <si>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</si>
  <si>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</si>
  <si>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</si>
  <si>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</si>
  <si>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</si>
  <si>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</si>
  <si>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</si>
  <si>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</si>
  <si>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</si>
  <si>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</si>
  <si>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</si>
  <si>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</si>
  <si>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</si>
  <si>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</si>
  <si>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</si>
  <si>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</si>
  <si>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</si>
  <si>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</si>
  <si>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</si>
  <si>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</si>
  <si>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</si>
  <si>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</si>
  <si>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</si>
  <si>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</si>
  <si>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</si>
  <si>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</si>
  <si>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</si>
  <si>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</si>
  <si>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</si>
  <si>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</si>
  <si>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</si>
  <si>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</si>
  <si>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</si>
  <si>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</si>
  <si>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</si>
  <si>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</si>
  <si>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</si>
  <si>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</si>
  <si>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</si>
  <si>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</si>
  <si>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</si>
  <si>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</si>
  <si>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</si>
  <si>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</si>
  <si>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</si>
  <si>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</si>
  <si>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</si>
  <si>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</si>
  <si>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</si>
  <si>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</si>
  <si>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</si>
  <si>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</si>
  <si>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</si>
  <si>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</si>
  <si>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</si>
  <si>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</si>
  <si>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</si>
  <si>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</si>
  <si>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</si>
  <si>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</si>
  <si>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</si>
  <si>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</si>
  <si>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</si>
  <si>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</si>
  <si>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</si>
  <si>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</si>
  <si>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</si>
  <si>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</si>
  <si>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</si>
  <si>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</si>
  <si>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</si>
  <si>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</si>
  <si>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</si>
  <si>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</si>
  <si>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</si>
  <si>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</si>
  <si>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</si>
  <si>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</si>
  <si>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</si>
  <si>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</si>
  <si>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</si>
  <si>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</si>
  <si>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</si>
  <si>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</si>
  <si>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</si>
  <si>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</si>
  <si>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</si>
  <si>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</si>
  <si>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</si>
  <si>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</si>
  <si>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</si>
  <si>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</si>
  <si>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</si>
  <si>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</si>
  <si>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</si>
  <si>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</si>
  <si>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</si>
  <si>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</si>
  <si>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</si>
  <si>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</si>
  <si>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</si>
  <si>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</si>
  <si>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</si>
  <si>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</si>
  <si>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</si>
  <si>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</si>
  <si>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</si>
  <si>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</si>
  <si>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</si>
  <si>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</si>
  <si>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</si>
  <si>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</si>
  <si>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</si>
  <si>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</si>
  <si>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</si>
  <si>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</si>
  <si>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</si>
  <si>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</si>
  <si>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</si>
  <si>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</si>
  <si>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</si>
  <si>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</si>
  <si>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</si>
  <si>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</si>
  <si>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</si>
  <si>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</si>
  <si>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</si>
  <si>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</si>
  <si>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</si>
  <si>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</si>
  <si>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</si>
  <si>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</si>
  <si>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</si>
  <si>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</si>
  <si>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</si>
  <si>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</si>
  <si>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</si>
  <si>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</si>
  <si>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</si>
  <si>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</si>
  <si>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</si>
  <si>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</si>
  <si>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</si>
  <si>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</si>
  <si>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</si>
  <si>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</si>
  <si>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</si>
  <si>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</si>
  <si>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</si>
  <si>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</si>
  <si>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</si>
  <si>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</si>
  <si>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</si>
  <si>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</si>
  <si>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</si>
  <si>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</si>
  <si>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</si>
  <si>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</si>
  <si>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</si>
  <si>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</si>
  <si>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</si>
  <si>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</si>
  <si>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</si>
  <si>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</si>
  <si>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</si>
  <si>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</si>
  <si>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</si>
  <si>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</si>
  <si>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</si>
  <si>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</si>
  <si>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</si>
  <si>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</si>
  <si>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</si>
  <si>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</si>
  <si>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</si>
  <si>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</si>
  <si>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</si>
  <si>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</si>
  <si>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</si>
  <si>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</si>
  <si>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</si>
  <si>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</si>
  <si>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</si>
  <si>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</si>
  <si>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</si>
  <si>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</si>
  <si>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</si>
  <si>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</si>
  <si>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</si>
  <si>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</si>
  <si>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</si>
  <si>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</si>
  <si>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</si>
  <si>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</si>
  <si>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</si>
  <si>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</si>
  <si>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</si>
  <si>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</si>
  <si>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</si>
  <si>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</si>
  <si>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</si>
  <si>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</si>
  <si>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</si>
  <si>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</si>
  <si>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</si>
  <si>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</si>
  <si>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</si>
  <si>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</si>
  <si>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</si>
  <si>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</si>
  <si>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</si>
  <si>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</si>
  <si>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</si>
  <si>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</si>
  <si>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</si>
  <si>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</si>
  <si>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</si>
  <si>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</si>
  <si>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</si>
  <si>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</si>
  <si>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</si>
  <si>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</si>
  <si>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</si>
  <si>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</si>
  <si>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</si>
  <si>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</si>
  <si>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</si>
  <si>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</si>
  <si>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</si>
  <si>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</si>
  <si>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</si>
  <si>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</si>
  <si>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</si>
  <si>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</si>
  <si>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</si>
  <si>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</si>
  <si>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</si>
  <si>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</si>
  <si>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</si>
  <si>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</si>
  <si>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</si>
  <si>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</si>
  <si>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</si>
  <si>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</si>
  <si>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</si>
  <si>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</si>
  <si>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</si>
  <si>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</si>
  <si>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</si>
  <si>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</si>
  <si>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</si>
  <si>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</si>
  <si>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</si>
  <si>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</si>
  <si>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</si>
  <si>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</si>
  <si>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</si>
  <si>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</si>
  <si>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</si>
  <si>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</si>
  <si>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</si>
  <si>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</si>
  <si>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</si>
  <si>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</si>
  <si>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</si>
  <si>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</si>
  <si>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</si>
  <si>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</si>
  <si>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</si>
  <si>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</si>
  <si>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</si>
  <si>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</si>
  <si>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</si>
  <si>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</si>
  <si>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</si>
  <si>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</si>
  <si>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</si>
  <si>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</si>
  <si>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</si>
  <si>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</si>
  <si>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</si>
  <si>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</si>
  <si>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</si>
  <si>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</si>
  <si>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</si>
  <si>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</si>
  <si>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</si>
  <si>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</si>
  <si>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</si>
  <si>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</si>
  <si>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</si>
  <si>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</si>
  <si>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</si>
  <si>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</si>
  <si>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</si>
  <si>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</si>
  <si>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</si>
  <si>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</si>
  <si>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</si>
  <si>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</si>
  <si>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</si>
  <si>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</si>
  <si>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</si>
  <si>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</si>
  <si>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</si>
  <si>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</si>
  <si>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</si>
  <si>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</si>
  <si>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</si>
  <si>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</si>
  <si>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</si>
  <si>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</si>
  <si>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</si>
  <si>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</si>
  <si>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</si>
  <si>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</si>
  <si>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</si>
  <si>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</si>
  <si>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</si>
  <si>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</si>
  <si>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</si>
  <si>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</si>
  <si>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</si>
  <si>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</si>
  <si>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</si>
  <si>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</si>
  <si>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</si>
  <si>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</si>
  <si>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</si>
  <si>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</si>
  <si>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</si>
  <si>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</si>
  <si>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</si>
  <si>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</si>
  <si>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</si>
  <si>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</si>
  <si>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</si>
  <si>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</si>
  <si>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</si>
  <si>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</si>
  <si>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</si>
  <si>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</si>
  <si>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</si>
  <si>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</si>
  <si>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</si>
  <si>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</si>
  <si>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</si>
  <si>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</si>
  <si>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</si>
  <si>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</si>
  <si>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</si>
  <si>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</si>
  <si>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</si>
  <si>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</si>
  <si>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</si>
  <si>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</si>
  <si>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</si>
  <si>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</si>
  <si>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</si>
  <si>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</si>
  <si>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</si>
  <si>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</si>
  <si>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</si>
  <si>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</si>
  <si>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</si>
  <si>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</si>
  <si>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</si>
  <si>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</si>
  <si>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</si>
  <si>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</si>
  <si>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</si>
  <si>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</si>
  <si>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</si>
  <si>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</si>
  <si>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</si>
  <si>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</si>
  <si>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</si>
  <si>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</si>
  <si>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</si>
  <si>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</si>
  <si>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</si>
  <si>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</si>
  <si>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</si>
  <si>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</si>
  <si>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</si>
  <si>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</si>
  <si>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</si>
  <si>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</si>
  <si>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</si>
  <si>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</si>
  <si>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</si>
  <si>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</si>
  <si>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</si>
  <si>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</si>
  <si>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</si>
  <si>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</si>
  <si>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</si>
  <si>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</si>
  <si>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</si>
  <si>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</si>
  <si>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</si>
  <si>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</si>
  <si>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</si>
  <si>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</si>
  <si>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</si>
  <si>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</si>
  <si>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</si>
  <si>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</si>
  <si>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</si>
  <si>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</si>
  <si>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</si>
  <si>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</si>
  <si>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</si>
  <si>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</si>
  <si>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</si>
  <si>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</si>
  <si>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</si>
  <si>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</si>
  <si>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</si>
  <si>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</si>
  <si>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</si>
  <si>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</si>
  <si>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</si>
  <si>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</si>
  <si>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</si>
  <si>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</si>
  <si>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</si>
  <si>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</si>
  <si>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</si>
  <si>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</si>
  <si>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</si>
  <si>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</si>
  <si>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</si>
  <si>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</si>
  <si>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</si>
  <si>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</si>
  <si>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</si>
  <si>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</si>
  <si>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</si>
  <si>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</si>
  <si>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</si>
  <si>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</si>
  <si>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</si>
  <si>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</si>
  <si>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</si>
  <si>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</si>
  <si>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</si>
  <si>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</si>
  <si>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</si>
  <si>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</si>
  <si>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</si>
  <si>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</si>
  <si>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</si>
  <si>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</si>
  <si>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</si>
  <si>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</si>
  <si>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</si>
  <si>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</si>
  <si>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</si>
  <si>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</si>
  <si>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</si>
  <si>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</si>
  <si>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</si>
  <si>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</si>
  <si>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</si>
  <si>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</si>
  <si>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</si>
  <si>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</si>
  <si>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</si>
  <si>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</si>
  <si>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</si>
  <si>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</si>
  <si>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</si>
  <si>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</si>
  <si>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</si>
  <si>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</si>
  <si>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</si>
  <si>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</si>
  <si>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</si>
  <si>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</si>
  <si>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</si>
  <si>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</si>
  <si>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</si>
  <si>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</si>
  <si>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</si>
  <si>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</si>
  <si>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</si>
  <si>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</si>
  <si>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</si>
  <si>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</si>
  <si>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</si>
  <si>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</si>
  <si>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</si>
  <si>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</si>
  <si>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</si>
  <si>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</si>
  <si>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</si>
  <si>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</si>
  <si>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</si>
  <si>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</si>
  <si>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</si>
  <si>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</si>
  <si>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</si>
  <si>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</si>
  <si>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</si>
  <si>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</si>
  <si>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</si>
  <si>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</si>
  <si>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</si>
  <si>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</si>
  <si>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</si>
  <si>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</si>
  <si>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</si>
  <si>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</si>
  <si>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</si>
  <si>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</si>
  <si>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</si>
  <si>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</si>
  <si>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</si>
  <si>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</si>
  <si>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</si>
  <si>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</si>
  <si>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</si>
  <si>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</si>
  <si>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</si>
  <si>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</si>
  <si>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</si>
  <si>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</si>
  <si>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</si>
  <si>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</si>
  <si>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</si>
  <si>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</si>
  <si>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</si>
  <si>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</si>
  <si>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</si>
  <si>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</si>
  <si>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</si>
  <si>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</si>
  <si>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</si>
  <si>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</si>
  <si>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</si>
  <si>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</si>
  <si>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</si>
  <si>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</si>
  <si>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</si>
  <si>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</si>
  <si>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</si>
  <si>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</si>
  <si>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</si>
  <si>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</si>
  <si>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</si>
  <si>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</si>
  <si>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</si>
  <si>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</si>
  <si>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</si>
  <si>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</si>
  <si>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</si>
  <si>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</si>
  <si>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</si>
  <si>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</si>
  <si>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</si>
  <si>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</si>
  <si>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</si>
  <si>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</si>
  <si>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</si>
  <si>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</si>
  <si>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</si>
  <si>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</si>
  <si>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</si>
  <si>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</si>
  <si>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</si>
  <si>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</si>
  <si>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</si>
  <si>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</si>
  <si>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</si>
  <si>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</si>
  <si>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</si>
  <si>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</si>
  <si>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</si>
  <si>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</si>
  <si>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</si>
  <si>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</si>
  <si>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</si>
  <si>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</si>
  <si>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</si>
  <si>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</si>
  <si>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</si>
  <si>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</si>
  <si>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</si>
  <si>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</si>
  <si>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</si>
  <si>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</si>
  <si>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</si>
  <si>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</si>
  <si>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</si>
  <si>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</si>
  <si>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</si>
  <si>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</si>
  <si>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</si>
  <si>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</si>
  <si>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</si>
  <si>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</si>
  <si>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</si>
  <si>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</si>
  <si>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</si>
  <si>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</si>
  <si>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</si>
  <si>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</si>
  <si>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</si>
  <si>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</si>
  <si>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</si>
  <si>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</si>
  <si>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</si>
  <si>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</si>
  <si>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</si>
  <si>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</si>
  <si>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</si>
  <si>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</si>
  <si>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</si>
  <si>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</si>
  <si>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</si>
  <si>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</si>
  <si>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</si>
  <si>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</si>
  <si>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</si>
  <si>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</si>
  <si>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</si>
  <si>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</si>
  <si>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</si>
  <si>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</si>
  <si>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</si>
  <si>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</si>
  <si>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</si>
  <si>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</si>
  <si>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</si>
  <si>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</si>
  <si>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</si>
  <si>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</si>
  <si>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</si>
  <si>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</si>
  <si>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</si>
  <si>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</si>
  <si>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</si>
  <si>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</si>
  <si>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</si>
  <si>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</si>
  <si>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</si>
  <si>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</si>
  <si>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</si>
  <si>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</si>
  <si>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</si>
  <si>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</si>
  <si>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</si>
  <si>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</si>
  <si>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</si>
  <si>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</si>
  <si>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</si>
  <si>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</si>
  <si>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</si>
  <si>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</si>
  <si>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</si>
  <si>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</si>
  <si>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</si>
  <si>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</si>
  <si>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</si>
  <si>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</si>
  <si>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</si>
  <si>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</si>
  <si>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</si>
  <si>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</si>
  <si>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</si>
  <si>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</si>
  <si>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</si>
  <si>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</si>
  <si>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</si>
  <si>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</si>
  <si>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</si>
  <si>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</si>
  <si>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</si>
  <si>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</si>
  <si>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</si>
  <si>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</si>
  <si>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</si>
  <si>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</si>
  <si>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</si>
  <si>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</si>
  <si>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</si>
  <si>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</si>
  <si>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</si>
  <si>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</si>
  <si>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</si>
  <si>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</si>
  <si>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</si>
  <si>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</si>
  <si>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</si>
  <si>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</si>
  <si>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</si>
  <si>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</si>
  <si>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</si>
  <si>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</si>
  <si>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</si>
  <si>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</si>
  <si>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</si>
  <si>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</si>
  <si>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</si>
  <si>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</si>
  <si>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</si>
  <si>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</si>
  <si>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</si>
  <si>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</si>
  <si>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</si>
  <si>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</si>
  <si>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</si>
  <si>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</si>
  <si>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</si>
  <si>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</si>
  <si>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</si>
  <si>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</si>
  <si>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</si>
  <si>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</si>
  <si>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</si>
  <si>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</si>
  <si>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</si>
  <si>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</si>
  <si>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</si>
  <si>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</si>
  <si>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</si>
  <si>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</si>
  <si>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</si>
  <si>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</si>
  <si>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</si>
  <si>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</si>
  <si>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</si>
  <si>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</si>
  <si>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</si>
  <si>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</si>
  <si>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</si>
  <si>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</si>
  <si>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</si>
  <si>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</si>
  <si>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</si>
  <si>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</si>
  <si>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</si>
  <si>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</si>
  <si>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</si>
  <si>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</si>
  <si>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</si>
  <si>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</si>
  <si>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</si>
  <si>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</si>
  <si>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</si>
  <si>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</si>
  <si>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</si>
  <si>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</si>
  <si>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</si>
  <si>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</si>
  <si>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</si>
  <si>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</si>
  <si>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</si>
  <si>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</si>
  <si>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</si>
  <si>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</si>
  <si>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</si>
  <si>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</si>
  <si>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</si>
  <si>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</si>
  <si>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</si>
  <si>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</si>
  <si>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</si>
  <si>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</si>
  <si>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</si>
  <si>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</si>
  <si>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</si>
  <si>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</si>
  <si>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</si>
  <si>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</si>
  <si>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</si>
  <si>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</si>
  <si>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</si>
  <si>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</si>
  <si>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</si>
  <si>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</si>
  <si>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</si>
  <si>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</si>
  <si>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</si>
  <si>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</si>
  <si>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</si>
  <si>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</si>
  <si>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</si>
  <si>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</si>
  <si>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</si>
  <si>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</si>
  <si>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</si>
  <si>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</si>
  <si>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</si>
  <si>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</si>
  <si>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</si>
  <si>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</si>
  <si>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</si>
  <si>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</si>
  <si>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</si>
  <si>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</si>
  <si>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</si>
  <si>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</si>
  <si>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</si>
  <si>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</si>
  <si>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</si>
  <si>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</si>
  <si>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</si>
  <si>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</si>
  <si>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</si>
  <si>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</si>
  <si>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</si>
  <si>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</si>
  <si>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</si>
  <si>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</si>
  <si>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</si>
  <si>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</si>
  <si>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</si>
  <si>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</si>
  <si>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</si>
  <si>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</si>
  <si>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</si>
  <si>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</si>
  <si>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</si>
  <si>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</si>
  <si>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</si>
  <si>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</si>
  <si>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</si>
  <si>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</si>
  <si>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</si>
  <si>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</si>
  <si>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</si>
  <si>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</si>
  <si>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</si>
  <si>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</si>
  <si>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</si>
  <si>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</si>
  <si>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</si>
  <si>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</si>
  <si>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</si>
  <si>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</si>
  <si>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</si>
  <si>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</si>
  <si>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</si>
  <si>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</si>
  <si>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</si>
  <si>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</si>
  <si>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</si>
  <si>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</si>
  <si>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</si>
  <si>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</si>
  <si>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</si>
  <si>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</si>
  <si>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</si>
  <si>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</si>
  <si>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</si>
  <si>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</si>
  <si>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</si>
  <si>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</si>
  <si>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</si>
  <si>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</si>
  <si>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</si>
  <si>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</si>
  <si>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</si>
  <si>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</si>
  <si>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</si>
  <si>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</si>
  <si>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</si>
  <si>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</si>
  <si>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</si>
  <si>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</si>
  <si>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</si>
  <si>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</si>
  <si>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</si>
  <si>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</si>
  <si>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</si>
  <si>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</si>
  <si>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</si>
  <si>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</si>
  <si>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</si>
  <si>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</si>
  <si>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</si>
  <si>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</si>
  <si>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</si>
  <si>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</si>
  <si>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</si>
  <si>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</si>
  <si>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</si>
  <si>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</si>
  <si>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</si>
  <si>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</si>
  <si>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</si>
  <si>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</si>
  <si>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</si>
  <si>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</si>
  <si>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</si>
  <si>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</si>
  <si>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</si>
  <si>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</si>
  <si>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</si>
  <si>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</si>
  <si>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</si>
  <si>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</si>
  <si>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</si>
  <si>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</si>
  <si>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</si>
  <si>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</si>
  <si>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</si>
  <si>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</si>
  <si>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</si>
  <si>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</si>
  <si>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</si>
  <si>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</si>
  <si>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</si>
  <si>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</si>
  <si>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</si>
  <si>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</si>
  <si>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</si>
  <si>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</si>
  <si>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</si>
  <si>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</si>
  <si>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</si>
  <si>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</si>
  <si>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</si>
  <si>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</si>
  <si>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</si>
  <si>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</si>
  <si>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</si>
  <si>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</si>
  <si>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</si>
  <si>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</si>
  <si>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</si>
  <si>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</si>
  <si>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</si>
  <si>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</si>
  <si>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</si>
  <si>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</si>
  <si>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</si>
  <si>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</si>
  <si>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</si>
  <si>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</si>
  <si>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</si>
  <si>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</si>
  <si>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</si>
  <si>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</si>
  <si>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</si>
  <si>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</si>
  <si>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</si>
  <si>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</si>
  <si>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</si>
  <si>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</si>
  <si>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</si>
  <si>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</si>
  <si>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</si>
  <si>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</si>
  <si>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</si>
  <si>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</si>
  <si>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</si>
  <si>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</si>
  <si>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</si>
  <si>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</si>
  <si>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</si>
  <si>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</si>
  <si>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</si>
  <si>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</si>
  <si>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</si>
  <si>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</si>
  <si>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</si>
  <si>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</si>
  <si>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</si>
  <si>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</si>
  <si>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</si>
  <si>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</si>
  <si>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</si>
  <si>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</si>
  <si>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</si>
  <si>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</si>
  <si>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</si>
  <si>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</si>
  <si>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</si>
  <si>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</si>
  <si>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</si>
  <si>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</si>
  <si>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</si>
  <si>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</si>
  <si>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</si>
  <si>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</si>
  <si>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</si>
  <si>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</si>
  <si>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</si>
  <si>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</si>
  <si>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</si>
  <si>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</si>
  <si>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</si>
  <si>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</si>
  <si>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</si>
  <si>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</si>
  <si>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</si>
  <si>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</si>
  <si>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</si>
  <si>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</si>
  <si>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</si>
  <si>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</si>
  <si>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</si>
  <si>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</si>
  <si>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</si>
  <si>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</si>
  <si>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</si>
  <si>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</si>
  <si>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</si>
  <si>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</si>
  <si>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</si>
  <si>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</si>
  <si>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</si>
  <si>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</si>
  <si>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</si>
  <si>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</si>
  <si>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</si>
  <si>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</si>
  <si>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</si>
  <si>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</si>
  <si>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</si>
  <si>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</si>
  <si>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</si>
  <si>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</si>
  <si>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</si>
  <si>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</si>
  <si>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</si>
  <si>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</si>
  <si>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</si>
  <si>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</si>
  <si>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</si>
  <si>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</si>
  <si>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</si>
  <si>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</si>
  <si>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</si>
  <si>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</si>
  <si>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</si>
  <si>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</si>
  <si>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</si>
  <si>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</si>
  <si>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</si>
  <si>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</si>
  <si>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</si>
  <si>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</si>
  <si>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</si>
  <si>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</si>
  <si>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</si>
  <si>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</si>
  <si>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</si>
  <si>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</si>
  <si>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</si>
  <si>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</si>
  <si>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</si>
  <si>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</si>
  <si>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</si>
  <si>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</si>
  <si>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</si>
  <si>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</si>
  <si>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</si>
  <si>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</si>
  <si>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</si>
  <si>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</si>
  <si>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</si>
  <si>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</si>
  <si>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</si>
  <si>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</si>
  <si>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</si>
  <si>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</si>
  <si>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</si>
  <si>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</si>
  <si>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</si>
  <si>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</si>
  <si>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</si>
  <si>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</si>
  <si>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</si>
  <si>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</si>
  <si>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</si>
  <si>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</si>
  <si>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</si>
  <si>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</si>
  <si>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</si>
  <si>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</si>
  <si>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</si>
  <si>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</si>
  <si>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</si>
  <si>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</si>
  <si>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</si>
  <si>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</si>
  <si>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</si>
  <si>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</si>
  <si>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</si>
  <si>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</si>
  <si>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</si>
  <si>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</si>
  <si>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</si>
  <si>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</si>
  <si>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</si>
  <si>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</si>
  <si>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</si>
  <si>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</si>
  <si>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</si>
  <si>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</si>
  <si>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</si>
  <si>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</si>
  <si>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</si>
  <si>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</si>
  <si>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</si>
  <si>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</si>
  <si>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</si>
  <si>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</si>
  <si>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</si>
  <si>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</si>
  <si>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</si>
  <si>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</si>
  <si>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</si>
  <si>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</si>
  <si>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</si>
  <si>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</si>
  <si>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</si>
  <si>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</si>
  <si>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</si>
  <si>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</si>
  <si>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</si>
  <si>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</si>
  <si>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</si>
  <si>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</si>
  <si>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</si>
  <si>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</si>
  <si>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</si>
  <si>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</si>
  <si>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</si>
  <si>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</si>
  <si>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</si>
  <si>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</si>
  <si>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</si>
  <si>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</si>
  <si>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</si>
  <si>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</si>
  <si>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</si>
  <si>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</si>
  <si>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</si>
  <si>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</si>
  <si>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</si>
  <si>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</si>
  <si>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</si>
  <si>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</si>
  <si>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</si>
  <si>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</si>
  <si>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</si>
  <si>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</si>
  <si>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</si>
  <si>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</si>
  <si>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</si>
  <si>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</si>
  <si>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</si>
  <si>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</si>
  <si>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</si>
  <si>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</si>
  <si>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</si>
  <si>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</si>
  <si>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</si>
  <si>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</si>
  <si>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</si>
  <si>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</si>
  <si>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</si>
  <si>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</si>
  <si>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</si>
  <si>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</si>
  <si>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</si>
  <si>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</si>
  <si>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</si>
  <si>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</si>
  <si>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</si>
  <si>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</si>
  <si>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</si>
  <si>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</si>
  <si>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</si>
  <si>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</si>
  <si>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</si>
  <si>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</si>
  <si>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</si>
  <si>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</si>
  <si>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</si>
  <si>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</si>
  <si>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</si>
  <si>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</si>
  <si>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</si>
  <si>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</si>
  <si>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</si>
  <si>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</si>
  <si>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</si>
  <si>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</si>
  <si>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</si>
  <si>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</si>
  <si>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</si>
  <si>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</si>
  <si>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</si>
  <si>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</si>
  <si>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</si>
  <si>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</si>
  <si>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</si>
  <si>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</si>
  <si>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</si>
  <si>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</si>
  <si>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</si>
  <si>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</si>
  <si>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</si>
  <si>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</si>
  <si>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</si>
  <si>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</si>
  <si>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</si>
  <si>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</si>
  <si>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</si>
  <si>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</si>
  <si>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</si>
  <si>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</si>
  <si>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</si>
  <si>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</si>
  <si>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</si>
  <si>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</si>
  <si>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</si>
  <si>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</si>
  <si>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</si>
  <si>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</si>
  <si>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</si>
  <si>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</si>
  <si>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</si>
  <si>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</si>
  <si>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</si>
  <si>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</si>
  <si>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</si>
  <si>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</si>
  <si>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</si>
  <si>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</si>
  <si>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</si>
  <si>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</si>
  <si>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</si>
  <si>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</si>
  <si>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</si>
  <si>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</si>
  <si>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</si>
  <si>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</si>
  <si>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</si>
  <si>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</si>
  <si>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</si>
  <si>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</si>
  <si>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</si>
  <si>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</si>
  <si>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</si>
  <si>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</si>
  <si>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</si>
  <si>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</si>
  <si>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</si>
  <si>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</si>
  <si>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</si>
  <si>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</si>
  <si>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</si>
  <si>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</si>
  <si>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</si>
  <si>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</si>
  <si>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</si>
  <si>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</si>
  <si>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</si>
  <si>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</si>
  <si>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</si>
  <si>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</si>
  <si>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</si>
  <si>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</si>
  <si>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</si>
  <si>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</si>
  <si>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</si>
  <si>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</si>
  <si>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</si>
  <si>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</si>
  <si>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</si>
  <si>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</si>
  <si>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</si>
  <si>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</si>
  <si>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</si>
  <si>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</si>
  <si>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</si>
  <si>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</si>
  <si>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</si>
  <si>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</si>
  <si>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</si>
  <si>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</si>
  <si>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</si>
  <si>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</si>
  <si>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</si>
  <si>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</si>
  <si>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</si>
  <si>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</si>
  <si>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</si>
  <si>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</si>
  <si>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</si>
  <si>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</si>
  <si>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</si>
  <si>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</si>
  <si>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</si>
  <si>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</si>
  <si>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</si>
  <si>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</si>
  <si>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</si>
  <si>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</si>
  <si>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</si>
  <si>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</si>
  <si>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</si>
  <si>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</si>
  <si>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</si>
  <si>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</si>
  <si>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</si>
  <si>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</si>
  <si>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</si>
  <si>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</si>
  <si>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</si>
  <si>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</si>
  <si>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</si>
  <si>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</si>
  <si>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</si>
  <si>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</si>
  <si>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</si>
  <si>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</si>
  <si>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</si>
  <si>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</si>
  <si>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</si>
  <si>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</si>
  <si>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</si>
  <si>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</si>
  <si>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</si>
  <si>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</si>
  <si>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</si>
  <si>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</si>
  <si>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</si>
  <si>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</si>
  <si>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</si>
  <si>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</si>
  <si>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</si>
  <si>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</si>
  <si>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</si>
  <si>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</si>
  <si>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</si>
  <si>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</si>
  <si>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</si>
  <si>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</si>
  <si>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</si>
  <si>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</si>
  <si>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</si>
  <si>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</si>
  <si>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</si>
  <si>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</si>
  <si>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</si>
  <si>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</si>
  <si>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</si>
  <si>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</si>
  <si>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</si>
  <si>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</si>
  <si>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</si>
  <si>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</si>
  <si>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</si>
  <si>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</si>
  <si>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</si>
  <si>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</si>
  <si>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</si>
  <si>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</si>
  <si>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</si>
  <si>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</si>
  <si>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</si>
  <si>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</si>
  <si>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</si>
  <si>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</si>
  <si>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</si>
  <si>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</si>
  <si>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</si>
  <si>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</si>
  <si>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</si>
  <si>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</si>
  <si>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</si>
  <si>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</si>
  <si>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</si>
  <si>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</si>
  <si>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</si>
  <si>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</si>
  <si>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</si>
  <si>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</si>
  <si>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</si>
  <si>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</si>
  <si>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</si>
  <si>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</si>
  <si>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</si>
  <si>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</si>
  <si>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</si>
  <si>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</si>
  <si>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</si>
  <si>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</si>
  <si>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</si>
  <si>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</si>
  <si>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</si>
  <si>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</si>
  <si>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</si>
  <si>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</si>
  <si>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</si>
  <si>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</si>
  <si>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</si>
  <si>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</si>
  <si>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</si>
  <si>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</si>
  <si>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</si>
  <si>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</si>
  <si>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</si>
  <si>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</si>
  <si>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</si>
  <si>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</si>
  <si>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</si>
  <si>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</si>
  <si>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</si>
  <si>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</si>
  <si>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</si>
  <si>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</si>
  <si>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</si>
  <si>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</si>
  <si>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</si>
  <si>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</si>
  <si>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</si>
  <si>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</si>
  <si>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</si>
  <si>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</si>
  <si>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</si>
  <si>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</si>
  <si>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</si>
  <si>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</si>
  <si>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</si>
  <si>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</si>
  <si>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</si>
  <si>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</si>
  <si>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</si>
  <si>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</si>
  <si>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</si>
  <si>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</si>
  <si>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</si>
  <si>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</si>
  <si>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</si>
  <si>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</si>
  <si>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</si>
  <si>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</si>
  <si>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</si>
  <si>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</si>
  <si>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</si>
  <si>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</si>
  <si>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</si>
  <si>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</si>
  <si>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</si>
  <si>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</si>
  <si>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</si>
  <si>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</si>
  <si>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</si>
  <si>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</si>
  <si>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</si>
  <si>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</si>
  <si>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</si>
  <si>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</si>
  <si>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</si>
  <si>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</si>
  <si>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</si>
  <si>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</si>
  <si>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</si>
  <si>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</si>
  <si>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</si>
  <si>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</si>
  <si>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</si>
  <si>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</si>
  <si>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</si>
  <si>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</si>
  <si>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</si>
  <si>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</si>
  <si>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</si>
  <si>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</si>
  <si>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</si>
  <si>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</si>
  <si>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</si>
  <si>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</si>
  <si>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</si>
  <si>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</si>
  <si>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</si>
  <si>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</si>
  <si>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</si>
  <si>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</si>
  <si>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</si>
  <si>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</si>
  <si>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</si>
  <si>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</si>
  <si>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</si>
  <si>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</si>
  <si>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</si>
  <si>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</si>
  <si>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</si>
  <si>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</si>
  <si>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</si>
  <si>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</si>
  <si>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</si>
  <si>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</si>
  <si>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</si>
  <si>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</si>
  <si>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</si>
  <si>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</si>
  <si>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</si>
  <si>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</si>
  <si>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</si>
  <si>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</si>
  <si>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</si>
  <si>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</si>
  <si>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</si>
  <si>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</si>
  <si>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</si>
  <si>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</si>
  <si>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</si>
  <si>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</si>
  <si>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</si>
  <si>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</si>
  <si>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</si>
  <si>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</si>
  <si>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</si>
  <si>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</si>
  <si>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</si>
  <si>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</si>
  <si>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</si>
  <si>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</si>
  <si>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</si>
  <si>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</si>
  <si>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</si>
  <si>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</si>
  <si>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</si>
  <si>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</si>
  <si>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</si>
  <si>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</si>
  <si>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</si>
  <si>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</si>
  <si>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</si>
  <si>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</si>
  <si>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</si>
  <si>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</si>
  <si>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</si>
  <si>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</si>
  <si>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</si>
  <si>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</si>
  <si>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</si>
  <si>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</si>
  <si>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</si>
  <si>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</si>
  <si>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</si>
  <si>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</si>
  <si>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</si>
  <si>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</si>
  <si>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</si>
  <si>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</si>
  <si>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</si>
  <si>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</si>
  <si>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</si>
  <si>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</si>
  <si>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</si>
  <si>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</si>
  <si>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</si>
  <si>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</si>
  <si>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</si>
  <si>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</si>
  <si>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</si>
  <si>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</si>
  <si>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</si>
  <si>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</si>
  <si>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</si>
  <si>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</si>
  <si>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</si>
  <si>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</si>
  <si>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</si>
  <si>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</si>
  <si>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</si>
  <si>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</si>
  <si>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</si>
  <si>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</si>
  <si>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</si>
  <si>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</si>
  <si>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</si>
  <si>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</si>
  <si>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</si>
  <si>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</si>
  <si>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</si>
  <si>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</si>
  <si>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</si>
  <si>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</si>
  <si>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</si>
  <si>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</si>
  <si>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</si>
  <si>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</si>
  <si>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</si>
  <si>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</si>
  <si>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</si>
  <si>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</si>
  <si>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</si>
  <si>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</si>
  <si>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</si>
  <si>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</si>
  <si>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</si>
  <si>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</si>
  <si>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</si>
  <si>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</si>
  <si>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</si>
  <si>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</si>
  <si>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</si>
  <si>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</si>
  <si>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</si>
  <si>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</si>
  <si>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</si>
  <si>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</si>
  <si>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</si>
  <si>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</si>
  <si>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</si>
  <si>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</si>
  <si>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</si>
  <si>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</si>
  <si>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</si>
  <si>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</si>
  <si>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</si>
  <si>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</si>
  <si>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</si>
  <si>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</si>
  <si>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</si>
  <si>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</si>
  <si>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</si>
  <si>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</si>
  <si>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</si>
  <si>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</si>
  <si>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</si>
  <si>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</si>
  <si>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</si>
  <si>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</si>
  <si>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</si>
  <si>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</si>
  <si>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</si>
  <si>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</si>
  <si>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</si>
  <si>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</si>
  <si>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</si>
  <si>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</si>
  <si>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</si>
  <si>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</si>
  <si>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</si>
  <si>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</si>
  <si>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</si>
  <si>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</si>
  <si>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</si>
  <si>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</si>
  <si>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</si>
  <si>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</si>
  <si>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</si>
  <si>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</si>
  <si>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</si>
  <si>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</si>
  <si>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</si>
  <si>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</si>
  <si>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</si>
  <si>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</si>
  <si>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</si>
  <si>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</si>
  <si>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</si>
  <si>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</si>
  <si>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</si>
  <si>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</si>
  <si>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</si>
  <si>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</si>
  <si>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</si>
  <si>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</si>
  <si>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</si>
  <si>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</si>
  <si>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</si>
  <si>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</si>
  <si>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</si>
  <si>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</si>
  <si>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</si>
  <si>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</si>
  <si>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</si>
  <si>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</si>
  <si>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</si>
  <si>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</si>
  <si>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</si>
  <si>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</si>
  <si>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</si>
  <si>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</si>
  <si>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</si>
  <si>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</si>
  <si>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</si>
  <si>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</si>
  <si>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</si>
  <si>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</si>
  <si>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</si>
  <si>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</si>
  <si>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</si>
  <si>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</si>
  <si>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</si>
  <si>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</si>
  <si>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</si>
  <si>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</si>
  <si>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</si>
  <si>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</si>
  <si>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</si>
  <si>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</si>
  <si>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</si>
  <si>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</si>
  <si>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</si>
  <si>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</si>
  <si>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</si>
  <si>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</si>
  <si>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</si>
  <si>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</si>
  <si>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</si>
  <si>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</si>
  <si>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</si>
  <si>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</si>
  <si>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</si>
  <si>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</si>
  <si>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</si>
  <si>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</si>
  <si>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</si>
  <si>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</si>
  <si>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</si>
  <si>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</si>
  <si>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</si>
  <si>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</si>
  <si>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</si>
  <si>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</si>
  <si>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</si>
  <si>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</si>
  <si>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</si>
  <si>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</si>
  <si>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</si>
  <si>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</si>
  <si>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</si>
  <si>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</si>
  <si>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</si>
  <si>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</si>
  <si>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</si>
  <si>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</si>
  <si>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</si>
  <si>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</si>
  <si>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</si>
  <si>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</si>
  <si>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</si>
  <si>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</si>
  <si>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</si>
  <si>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</si>
  <si>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</si>
  <si>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</si>
  <si>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</si>
  <si>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</si>
  <si>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</si>
  <si>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</si>
  <si>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</si>
  <si>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</si>
  <si>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</si>
  <si>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</si>
  <si>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</si>
  <si>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</si>
  <si>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</si>
  <si>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</si>
  <si>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</si>
  <si>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</si>
  <si>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</si>
  <si>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</si>
  <si>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</si>
  <si>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</si>
  <si>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</si>
  <si>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</si>
  <si>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</si>
  <si>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</si>
  <si>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</si>
  <si>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</si>
  <si>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</si>
  <si>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</si>
  <si>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</si>
  <si>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</si>
  <si>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</si>
  <si>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</si>
  <si>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</si>
  <si>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</si>
  <si>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</si>
  <si>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</si>
  <si>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</si>
  <si>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</si>
  <si>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</si>
  <si>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</si>
  <si>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</si>
  <si>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</si>
  <si>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</si>
  <si>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</si>
  <si>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</si>
  <si>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</si>
  <si>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</si>
  <si>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</si>
  <si>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</si>
  <si>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</si>
  <si>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</si>
  <si>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</si>
  <si>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</si>
  <si>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</si>
  <si>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</si>
  <si>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</si>
  <si>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</si>
  <si>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</si>
  <si>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</si>
  <si>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</si>
  <si>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</si>
  <si>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</si>
  <si>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</si>
  <si>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</si>
  <si>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</si>
  <si>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</si>
  <si>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</si>
  <si>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</si>
  <si>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</si>
  <si>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</si>
  <si>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</si>
  <si>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</si>
  <si>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</si>
  <si>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</si>
  <si>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</si>
  <si>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</si>
  <si>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</si>
  <si>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</si>
  <si>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</si>
  <si>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</si>
  <si>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</si>
  <si>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</si>
  <si>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</si>
  <si>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</si>
  <si>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</si>
  <si>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</si>
  <si>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</si>
  <si>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</si>
  <si>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</si>
  <si>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</si>
  <si>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</si>
  <si>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</si>
  <si>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</si>
  <si>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</si>
  <si>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</si>
  <si>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</si>
  <si>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</si>
  <si>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</si>
  <si>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</si>
  <si>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</si>
  <si>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</si>
  <si>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</si>
  <si>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</si>
  <si>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</si>
  <si>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</si>
  <si>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</si>
  <si>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</si>
  <si>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</si>
  <si>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</si>
  <si>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</si>
  <si>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</si>
  <si>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</si>
  <si>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</si>
  <si>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</si>
  <si>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</si>
  <si>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</si>
  <si>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</si>
  <si>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</si>
  <si>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</si>
  <si>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</si>
  <si>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</si>
  <si>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</si>
  <si>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</si>
  <si>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</si>
  <si>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</si>
  <si>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</si>
  <si>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</si>
  <si>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</si>
  <si>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</si>
  <si>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</si>
  <si>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</si>
  <si>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</si>
  <si>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</si>
  <si>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</si>
  <si>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</si>
  <si>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</si>
  <si>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</si>
  <si>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</si>
  <si>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</si>
  <si>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</si>
  <si>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</si>
  <si>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</si>
  <si>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</si>
  <si>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</si>
  <si>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</si>
  <si>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</si>
  <si>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</si>
  <si>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</si>
  <si>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</si>
  <si>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</si>
  <si>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</si>
  <si>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</si>
  <si>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</si>
  <si>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</si>
  <si>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</si>
  <si>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</si>
  <si>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</si>
  <si>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</si>
  <si>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</si>
  <si>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</si>
  <si>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</si>
  <si>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</si>
  <si>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</si>
  <si>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</si>
  <si>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</si>
  <si>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</si>
  <si>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</si>
  <si>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</si>
  <si>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</si>
  <si>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</si>
  <si>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</si>
  <si>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</si>
  <si>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</si>
  <si>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</si>
  <si>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</si>
  <si>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</si>
  <si>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</si>
  <si>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</si>
  <si>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</si>
  <si>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</si>
  <si>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</si>
  <si>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</si>
  <si>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</si>
  <si>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</si>
  <si>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</si>
  <si>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</si>
  <si>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</si>
  <si>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</si>
  <si>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</si>
  <si>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</si>
  <si>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</si>
  <si>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</si>
  <si>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</si>
  <si>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</si>
  <si>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</si>
  <si>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</si>
  <si>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</si>
  <si>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</si>
  <si>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</si>
  <si>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</si>
  <si>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</si>
  <si>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</si>
  <si>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</si>
  <si>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</si>
  <si>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</si>
  <si>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</si>
  <si>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</si>
  <si>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</si>
  <si>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</si>
  <si>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</si>
  <si>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</si>
  <si>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</si>
  <si>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</si>
  <si>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</si>
  <si>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</si>
  <si>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</si>
  <si>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</si>
  <si>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</si>
  <si>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</si>
  <si>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</si>
  <si>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</si>
  <si>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</si>
  <si>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</si>
  <si>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</si>
  <si>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</si>
  <si>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</si>
  <si>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</si>
  <si>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</si>
  <si>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</si>
  <si>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</si>
  <si>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</si>
  <si>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</si>
  <si>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</si>
  <si>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</si>
  <si>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</si>
  <si>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</si>
  <si>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</si>
  <si>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</si>
  <si>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</si>
  <si>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</si>
  <si>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</si>
  <si>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</si>
  <si>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</si>
  <si>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</si>
  <si>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</si>
  <si>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</si>
  <si>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</si>
  <si>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</si>
  <si>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</si>
  <si>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</si>
  <si>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</si>
  <si>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</si>
  <si>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</si>
  <si>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</si>
  <si>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</si>
  <si>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</si>
  <si>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</si>
  <si>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</si>
  <si>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</si>
  <si>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</si>
  <si>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</si>
  <si>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</si>
  <si>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</si>
  <si>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</si>
  <si>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</si>
  <si>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</si>
  <si>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</si>
  <si>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</si>
  <si>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</si>
  <si>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</si>
  <si>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</si>
  <si>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</si>
  <si>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</si>
  <si>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</si>
  <si>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</si>
  <si>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</si>
  <si>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</si>
  <si>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</si>
  <si>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</si>
  <si>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</si>
  <si>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</si>
  <si>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</si>
  <si>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</si>
  <si>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</si>
  <si>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</si>
  <si>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</si>
  <si>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</si>
  <si>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</si>
  <si>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</si>
  <si>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</si>
  <si>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</si>
  <si>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</si>
  <si>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</si>
  <si>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</si>
  <si>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</si>
  <si>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</si>
  <si>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</si>
  <si>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</si>
  <si>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</si>
  <si>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</si>
  <si>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</si>
  <si>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</si>
  <si>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</si>
  <si>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</si>
  <si>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</si>
  <si>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</si>
  <si>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</si>
  <si>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</si>
  <si>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</si>
  <si>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</si>
  <si>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</si>
  <si>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</si>
  <si>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</si>
  <si>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</si>
  <si>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</si>
  <si>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</si>
  <si>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</si>
  <si>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</si>
  <si>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</si>
  <si>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</si>
  <si>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</si>
  <si>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</si>
  <si>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</si>
  <si>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</si>
  <si>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</si>
  <si>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</si>
  <si>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</si>
  <si>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</si>
  <si>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</si>
  <si>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</si>
  <si>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</si>
  <si>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</si>
  <si>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</si>
  <si>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</si>
  <si>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</si>
  <si>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</si>
  <si>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</si>
  <si>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</si>
  <si>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</si>
  <si>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</si>
  <si>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</si>
  <si>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</si>
  <si>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</si>
  <si>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</si>
  <si>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</si>
  <si>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</si>
  <si>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</si>
  <si>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</si>
  <si>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</si>
  <si>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</si>
  <si>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</si>
  <si>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</si>
  <si>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</si>
  <si>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</si>
  <si>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</si>
  <si>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</si>
  <si>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</si>
  <si>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</si>
  <si>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</si>
  <si>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</si>
  <si>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</si>
  <si>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</si>
  <si>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</si>
  <si>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</si>
  <si>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</si>
  <si>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</si>
  <si>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</si>
  <si>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</si>
  <si>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</si>
  <si>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</si>
  <si>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</si>
  <si>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</si>
  <si>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</si>
  <si>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</si>
  <si>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</si>
  <si>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</si>
  <si>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</si>
  <si>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</si>
  <si>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</si>
  <si>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</si>
  <si>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</si>
  <si>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</si>
  <si>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</si>
  <si>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</si>
  <si>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</si>
  <si>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</si>
  <si>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</si>
  <si>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</si>
  <si>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</si>
  <si>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</si>
  <si>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</si>
  <si>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</si>
  <si>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</si>
  <si>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</si>
  <si>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</si>
  <si>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</si>
  <si>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</si>
  <si>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</si>
  <si>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</si>
  <si>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</si>
  <si>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</si>
  <si>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</si>
  <si>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</si>
  <si>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</si>
  <si>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</si>
  <si>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</si>
  <si>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</si>
  <si>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</si>
  <si>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</si>
  <si>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</si>
  <si>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</si>
  <si>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</si>
  <si>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</si>
  <si>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</si>
  <si>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</si>
  <si>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</si>
  <si>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</si>
  <si>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</si>
  <si>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</si>
  <si>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</si>
  <si>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</si>
  <si>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</si>
  <si>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</si>
  <si>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</si>
  <si>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</si>
  <si>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</si>
  <si>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</si>
  <si>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</si>
  <si>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</si>
  <si>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</si>
  <si>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</si>
  <si>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</si>
  <si>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</si>
  <si>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</si>
  <si>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</si>
  <si>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</si>
  <si>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</si>
  <si>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</si>
  <si>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</si>
  <si>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</si>
  <si>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</si>
  <si>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</si>
  <si>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</si>
  <si>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</si>
  <si>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</si>
  <si>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</si>
  <si>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</si>
  <si>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</si>
  <si>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</si>
  <si>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</si>
  <si>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</si>
  <si>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</si>
  <si>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</si>
  <si>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</si>
  <si>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</si>
  <si>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</si>
  <si>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</si>
  <si>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</si>
  <si>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</si>
  <si>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</si>
  <si>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</si>
  <si>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</si>
  <si>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</si>
  <si>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</si>
  <si>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</si>
  <si>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</si>
  <si>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</si>
  <si>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</si>
  <si>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</si>
  <si>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</si>
  <si>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</si>
  <si>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</si>
  <si>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</si>
  <si>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</si>
  <si>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</si>
  <si>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</si>
  <si>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</si>
  <si>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</si>
  <si>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</si>
  <si>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</si>
  <si>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</si>
  <si>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</si>
  <si>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</si>
  <si>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</si>
  <si>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</si>
  <si>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</si>
  <si>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</si>
  <si>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</si>
  <si>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</si>
  <si>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</si>
  <si>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</si>
  <si>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</si>
  <si>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</si>
  <si>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</si>
  <si>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</si>
  <si>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</si>
  <si>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</si>
  <si>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</si>
  <si>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</si>
  <si>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</si>
  <si>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</si>
  <si>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</si>
  <si>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</si>
  <si>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</si>
  <si>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</si>
  <si>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</si>
  <si>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</si>
  <si>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</si>
  <si>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</si>
  <si>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</si>
  <si>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</si>
  <si>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</si>
  <si>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</si>
  <si>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</si>
  <si>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</si>
  <si>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</si>
  <si>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</si>
  <si>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</si>
  <si>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</si>
  <si>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</si>
  <si>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</si>
  <si>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</si>
  <si>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</si>
  <si>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</si>
  <si>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</si>
  <si>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</si>
  <si>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</si>
  <si>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</si>
  <si>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</si>
  <si>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</si>
  <si>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</si>
  <si>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</si>
  <si>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</si>
  <si>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</si>
  <si>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</si>
  <si>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</si>
  <si>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</si>
  <si>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</si>
  <si>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</si>
  <si>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</si>
  <si>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</si>
  <si>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</si>
  <si>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</si>
  <si>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</si>
  <si>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</si>
  <si>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</si>
  <si>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</si>
  <si>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</si>
  <si>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</si>
  <si>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</si>
  <si>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</si>
  <si>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</si>
  <si>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</si>
  <si>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</si>
  <si>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</si>
  <si>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</si>
  <si>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</si>
  <si>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</si>
  <si>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</si>
  <si>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</si>
  <si>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</si>
  <si>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</si>
  <si>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</si>
  <si>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</si>
  <si>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</si>
  <si>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</si>
  <si>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</si>
  <si>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</si>
  <si>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</si>
  <si>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</si>
  <si>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</si>
  <si>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</si>
  <si>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</si>
  <si>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</si>
  <si>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</si>
  <si>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</si>
  <si>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</si>
  <si>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</si>
  <si>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</si>
  <si>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</si>
  <si>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</si>
  <si>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</si>
  <si>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</si>
  <si>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</si>
  <si>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</si>
  <si>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</si>
  <si>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</si>
  <si>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</si>
  <si>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</si>
  <si>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</si>
  <si>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</si>
  <si>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</si>
  <si>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</si>
  <si>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</si>
  <si>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</si>
  <si>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</si>
  <si>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</si>
  <si>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</si>
  <si>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</si>
  <si>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</si>
  <si>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</si>
  <si>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</si>
  <si>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</si>
  <si>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</si>
  <si>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</si>
  <si>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</si>
  <si>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</si>
  <si>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</si>
  <si>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</si>
  <si>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</si>
  <si>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</si>
  <si>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</si>
  <si>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</si>
  <si>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</si>
  <si>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</si>
  <si>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</si>
  <si>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</si>
  <si>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</si>
  <si>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</si>
  <si>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</si>
  <si>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</si>
  <si>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</si>
  <si>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</si>
  <si>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</si>
  <si>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</si>
  <si>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</si>
  <si>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</si>
  <si>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</si>
  <si>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</si>
  <si>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</si>
  <si>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</si>
  <si>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</si>
  <si>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</si>
  <si>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</si>
  <si>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</si>
  <si>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</si>
  <si>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</si>
  <si>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</si>
  <si>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</si>
  <si>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</si>
  <si>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</si>
  <si>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</si>
  <si>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</si>
  <si>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</si>
  <si>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</si>
  <si>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</si>
  <si>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</si>
  <si>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</si>
  <si>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</si>
  <si>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</si>
  <si>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</si>
  <si>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</si>
  <si>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</si>
  <si>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</si>
  <si>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</si>
  <si>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</si>
  <si>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</si>
  <si>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</si>
  <si>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</si>
  <si>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</si>
  <si>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</si>
  <si>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</si>
  <si>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</si>
  <si>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</si>
  <si>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</si>
  <si>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</si>
  <si>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</si>
  <si>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</si>
  <si>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</si>
  <si>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</si>
  <si>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</si>
  <si>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</si>
  <si>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</si>
  <si>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</si>
  <si>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</si>
  <si>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</si>
  <si>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</si>
  <si>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</si>
  <si>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</si>
  <si>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</si>
  <si>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</si>
  <si>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</si>
  <si>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</si>
  <si>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</si>
  <si>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</si>
  <si>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</si>
  <si>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</si>
  <si>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</si>
  <si>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</si>
  <si>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</si>
  <si>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</si>
  <si>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</si>
  <si>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</si>
  <si>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</si>
  <si>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</si>
  <si>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</si>
  <si>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</si>
  <si>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</si>
  <si>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</si>
  <si>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</si>
  <si>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</si>
  <si>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</si>
  <si>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</si>
  <si>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</si>
  <si>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</si>
  <si>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</si>
  <si>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</si>
  <si>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</si>
  <si>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</si>
  <si>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</si>
  <si>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</si>
  <si>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</si>
  <si>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</si>
  <si>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</si>
  <si>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</si>
  <si>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</si>
  <si>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</si>
  <si>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</si>
  <si>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</si>
  <si>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</si>
  <si>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</si>
  <si>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</si>
  <si>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</si>
  <si>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</si>
  <si>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</si>
  <si>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</si>
  <si>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</si>
  <si>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</si>
  <si>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</si>
  <si>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</si>
  <si>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</si>
  <si>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</si>
  <si>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</si>
  <si>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</si>
  <si>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</si>
  <si>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</si>
  <si>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</si>
  <si>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</si>
  <si>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</si>
  <si>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</si>
  <si>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</si>
  <si>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</si>
  <si>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</si>
  <si>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</si>
  <si>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</si>
  <si>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</si>
  <si>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</si>
  <si>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</si>
  <si>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</si>
  <si>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</si>
  <si>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</si>
  <si>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</si>
  <si>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</si>
  <si>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</si>
  <si>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</si>
  <si>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</si>
  <si>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</si>
  <si>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</si>
  <si>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</si>
  <si>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</si>
  <si>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</si>
  <si>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</si>
  <si>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</si>
  <si>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</si>
  <si>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</si>
  <si>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</si>
  <si>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</si>
  <si>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</si>
  <si>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</si>
  <si>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</si>
  <si>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</si>
  <si>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</si>
  <si>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</si>
  <si>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</si>
  <si>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</si>
  <si>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</si>
  <si>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</si>
  <si>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</si>
  <si>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</si>
  <si>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</si>
  <si>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</si>
  <si>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</si>
  <si>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</si>
  <si>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</si>
  <si>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</si>
  <si>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</si>
  <si>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</si>
  <si>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</si>
  <si>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</si>
  <si>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</si>
  <si>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</si>
  <si>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</si>
  <si>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</si>
  <si>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</si>
  <si>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</si>
  <si>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</si>
  <si>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</si>
  <si>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</si>
  <si>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</si>
  <si>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</si>
  <si>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</si>
  <si>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</si>
  <si>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</si>
  <si>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</si>
  <si>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</si>
  <si>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</si>
  <si>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</si>
  <si>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</si>
  <si>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</si>
  <si>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</si>
  <si>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</si>
  <si>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</si>
  <si>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</si>
  <si>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</si>
  <si>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</si>
  <si>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</si>
  <si>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</si>
  <si>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</si>
  <si>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</si>
  <si>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</si>
  <si>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</si>
  <si>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</si>
  <si>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</si>
  <si>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</si>
  <si>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</si>
  <si>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</si>
  <si>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</si>
  <si>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</si>
  <si>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</si>
  <si>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</si>
  <si>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</si>
  <si>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</si>
  <si>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</si>
  <si>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</si>
  <si>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</si>
  <si>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</si>
  <si>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</si>
  <si>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</si>
  <si>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</si>
  <si>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</si>
  <si>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</si>
  <si>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</si>
  <si>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</si>
  <si>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</si>
  <si>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</si>
  <si>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</si>
  <si>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</si>
  <si>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</si>
  <si>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</si>
  <si>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</si>
  <si>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</si>
  <si>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</si>
  <si>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</si>
  <si>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</si>
  <si>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</si>
  <si>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</si>
  <si>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</si>
  <si>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</si>
  <si>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</si>
  <si>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</si>
  <si>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</si>
  <si>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</si>
  <si>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</si>
  <si>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</si>
  <si>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</si>
  <si>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</si>
  <si>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</si>
  <si>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</si>
  <si>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</si>
  <si>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</si>
  <si>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</si>
  <si>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</si>
  <si>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</si>
  <si>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</si>
  <si>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</si>
  <si>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</si>
  <si>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</si>
  <si>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</si>
  <si>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</si>
  <si>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</si>
  <si>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</si>
  <si>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</si>
  <si>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</si>
  <si>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</si>
  <si>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</si>
  <si>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</si>
  <si>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</si>
  <si>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</si>
  <si>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</si>
  <si>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</si>
  <si>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</si>
  <si>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</si>
  <si>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</si>
  <si>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</si>
  <si>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</si>
  <si>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</si>
  <si>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</si>
  <si>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</si>
  <si>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</si>
  <si>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</si>
  <si>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</si>
  <si>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</si>
  <si>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</si>
  <si>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</si>
  <si>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</si>
  <si>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</si>
  <si>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</si>
  <si>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</si>
  <si>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</si>
  <si>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</si>
  <si>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</si>
  <si>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</si>
  <si>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</si>
  <si>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</si>
  <si>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</si>
  <si>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</si>
  <si>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</si>
  <si>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</si>
  <si>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</si>
  <si>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</si>
  <si>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</si>
  <si>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</si>
  <si>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</si>
  <si>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</si>
  <si>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</si>
  <si>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</si>
  <si>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</si>
  <si>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</si>
  <si>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</si>
  <si>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</si>
  <si>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</si>
  <si>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</si>
  <si>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</si>
  <si>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</si>
  <si>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</si>
  <si>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</si>
  <si>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</si>
  <si>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</si>
  <si>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</si>
  <si>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</si>
  <si>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</si>
  <si>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</si>
  <si>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</si>
  <si>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</si>
  <si>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</si>
  <si>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</si>
  <si>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</si>
  <si>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</si>
  <si>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</si>
  <si>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</si>
  <si>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</si>
  <si>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</si>
  <si>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</si>
  <si>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</si>
  <si>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</si>
  <si>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</si>
  <si>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</si>
  <si>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</si>
  <si>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</si>
  <si>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</si>
  <si>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</si>
  <si>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</si>
  <si>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</si>
  <si>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</si>
  <si>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</si>
  <si>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</si>
  <si>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</si>
  <si>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</si>
  <si>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</si>
  <si>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</si>
  <si>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</si>
  <si>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</si>
  <si>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</si>
  <si>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</si>
  <si>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</si>
  <si>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</si>
  <si>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</si>
  <si>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</si>
  <si>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</si>
  <si>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</si>
  <si>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</si>
  <si>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</si>
  <si>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</si>
  <si>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</si>
  <si>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</si>
  <si>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</si>
  <si>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</si>
  <si>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</si>
  <si>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</si>
  <si>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</si>
  <si>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</si>
  <si>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</si>
  <si>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</si>
  <si>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</si>
  <si>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</si>
  <si>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</si>
  <si>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</si>
  <si>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</si>
  <si>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</si>
  <si>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</si>
  <si>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</si>
  <si>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</si>
  <si>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</si>
  <si>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</si>
  <si>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</si>
  <si>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</si>
  <si>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</si>
  <si>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</si>
  <si>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</si>
  <si>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</si>
  <si>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</si>
  <si>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</si>
  <si>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</si>
  <si>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</si>
  <si>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</si>
  <si>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</si>
  <si>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</si>
  <si>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</si>
  <si>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</si>
  <si>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</si>
  <si>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</si>
  <si>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</si>
  <si>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</si>
  <si>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</si>
  <si>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</si>
  <si>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</si>
  <si>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</si>
  <si>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</si>
  <si>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</si>
  <si>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</si>
  <si>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</si>
  <si>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</si>
  <si>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</si>
  <si>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</si>
  <si>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</si>
  <si>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</si>
  <si>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</si>
  <si>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</si>
  <si>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</si>
  <si>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</si>
  <si>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</si>
  <si>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</si>
  <si>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</si>
  <si>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</si>
  <si>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</si>
  <si>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</si>
  <si>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</si>
  <si>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</si>
  <si>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</si>
  <si>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</si>
  <si>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</si>
  <si>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</si>
  <si>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</si>
  <si>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</si>
  <si>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</si>
  <si>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</si>
  <si>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</si>
  <si>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</si>
  <si>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</si>
  <si>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</si>
  <si>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</si>
  <si>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</si>
  <si>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</si>
  <si>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</si>
  <si>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</si>
  <si>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</si>
  <si>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</si>
  <si>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</si>
  <si>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</si>
  <si>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</si>
  <si>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</si>
  <si>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</si>
  <si>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</si>
  <si>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</si>
  <si>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</si>
  <si>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</si>
  <si>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</si>
  <si>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</si>
  <si>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</si>
  <si>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</si>
  <si>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</si>
  <si>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</si>
  <si>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</si>
  <si>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</si>
  <si>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</si>
  <si>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</si>
  <si>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</si>
  <si>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</si>
  <si>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</si>
  <si>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</si>
  <si>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</si>
  <si>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</si>
  <si>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</si>
  <si>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</si>
  <si>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</si>
  <si>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</si>
  <si>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</si>
  <si>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</si>
  <si>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</si>
  <si>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</si>
  <si>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</si>
  <si>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</si>
  <si>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</si>
  <si>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</si>
  <si>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</si>
  <si>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</si>
  <si>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</si>
  <si>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</si>
  <si>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</si>
  <si>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</si>
  <si>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</si>
  <si>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</si>
  <si>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</si>
  <si>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</si>
  <si>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</si>
  <si>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</si>
  <si>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</si>
  <si>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</si>
  <si>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</si>
  <si>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</si>
  <si>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</si>
  <si>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</si>
  <si>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</si>
  <si>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</si>
  <si>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</si>
  <si>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</si>
  <si>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</si>
  <si>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</si>
  <si>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</si>
  <si>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</si>
  <si>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</si>
  <si>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</si>
  <si>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</si>
  <si>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</si>
  <si>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</si>
  <si>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</si>
  <si>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</si>
  <si>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</si>
  <si>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</si>
  <si>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</si>
  <si>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</si>
  <si>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</si>
  <si>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</si>
  <si>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</si>
  <si>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</si>
  <si>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</si>
  <si>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</si>
  <si>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</si>
  <si>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</si>
  <si>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</si>
  <si>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</si>
  <si>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</si>
  <si>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</si>
  <si>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</si>
  <si>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</si>
  <si>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</si>
  <si>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</si>
  <si>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</si>
  <si>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</si>
  <si>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</si>
  <si>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</si>
  <si>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</si>
  <si>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</si>
  <si>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</si>
  <si>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</si>
  <si>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</si>
  <si>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</si>
  <si>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</si>
  <si>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</si>
  <si>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</si>
  <si>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</si>
  <si>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</si>
  <si>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</si>
  <si>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</si>
  <si>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</si>
  <si>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</si>
  <si>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</si>
  <si>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</si>
  <si>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</si>
  <si>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</si>
  <si>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</si>
  <si>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</si>
  <si>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</si>
  <si>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</si>
  <si>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</si>
  <si>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</si>
  <si>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</si>
  <si>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</si>
  <si>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</si>
  <si>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</si>
  <si>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</si>
  <si>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</si>
  <si>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</si>
  <si>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</si>
  <si>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</si>
  <si>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</si>
  <si>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</si>
  <si>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</si>
  <si>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</si>
  <si>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</si>
  <si>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</si>
  <si>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</si>
  <si>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</si>
  <si>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</si>
  <si>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</si>
  <si>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</si>
  <si>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</si>
  <si>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</si>
  <si>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</si>
  <si>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</si>
  <si>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</si>
  <si>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</si>
  <si>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</si>
  <si>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</si>
  <si>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</si>
  <si>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</si>
  <si>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</si>
  <si>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</si>
  <si>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</si>
  <si>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</si>
  <si>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</si>
  <si>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</si>
  <si>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</si>
  <si>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</si>
  <si>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</si>
  <si>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</si>
  <si>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</si>
  <si>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</si>
  <si>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</si>
  <si>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</si>
  <si>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</si>
  <si>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</si>
  <si>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</si>
  <si>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</si>
  <si>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</si>
  <si>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</si>
  <si>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</si>
  <si>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</si>
  <si>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</si>
  <si>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</si>
  <si>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</si>
  <si>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</si>
  <si>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</si>
  <si>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</si>
  <si>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</si>
  <si>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</si>
  <si>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</si>
  <si>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</si>
  <si>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</si>
  <si>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</si>
  <si>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</si>
  <si>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</si>
  <si>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</si>
  <si>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</si>
  <si>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</si>
  <si>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</si>
  <si>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</si>
  <si>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</si>
  <si>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</si>
  <si>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</si>
  <si>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</si>
  <si>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</si>
  <si>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</si>
  <si>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</si>
  <si>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</si>
  <si>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</si>
  <si>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</si>
  <si>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</si>
  <si>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</si>
  <si>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</si>
  <si>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</si>
  <si>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</si>
  <si>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</si>
  <si>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</si>
  <si>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</si>
  <si>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</si>
  <si>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</si>
  <si>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</si>
  <si>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</si>
  <si>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</si>
  <si>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</si>
  <si>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</si>
  <si>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</si>
  <si>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</si>
  <si>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</si>
  <si>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</si>
  <si>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</si>
  <si>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</si>
  <si>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</si>
  <si>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</si>
  <si>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</si>
  <si>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</si>
  <si>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</si>
  <si>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</si>
  <si>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</si>
  <si>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</si>
  <si>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</si>
  <si>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</si>
  <si>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</si>
  <si>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</si>
  <si>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</si>
  <si>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</si>
  <si>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</si>
  <si>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</si>
  <si>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</si>
  <si>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</si>
  <si>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</si>
  <si>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</si>
  <si>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</si>
  <si>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</si>
  <si>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</si>
  <si>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</si>
  <si>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</si>
  <si>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</si>
  <si>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</si>
  <si>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</si>
  <si>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</si>
  <si>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</si>
  <si>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</si>
  <si>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</si>
  <si>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</si>
  <si>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</si>
  <si>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</si>
  <si>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</si>
  <si>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</si>
  <si>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</si>
  <si>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</si>
  <si>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</si>
  <si>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</si>
  <si>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</si>
  <si>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</si>
  <si>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</si>
  <si>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</si>
  <si>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</si>
  <si>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</si>
  <si>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</si>
  <si>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</si>
  <si>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</si>
  <si>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</si>
  <si>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</si>
  <si>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</si>
  <si>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</si>
  <si>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</si>
  <si>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</si>
  <si>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</si>
  <si>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</si>
  <si>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</si>
  <si>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</si>
  <si>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</si>
  <si>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</si>
  <si>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</si>
  <si>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</si>
  <si>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</si>
  <si>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</si>
  <si>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</si>
  <si>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</si>
  <si>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</si>
  <si>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</si>
  <si>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</si>
  <si>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</si>
  <si>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</si>
  <si>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</si>
  <si>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</si>
  <si>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</si>
  <si>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</si>
  <si>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</si>
  <si>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</si>
  <si>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</si>
  <si>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</si>
  <si>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</si>
  <si>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</si>
  <si>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</si>
  <si>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</si>
  <si>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</si>
  <si>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</si>
  <si>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</si>
  <si>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</si>
  <si>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</si>
  <si>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</si>
  <si>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</si>
  <si>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</si>
  <si>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</si>
  <si>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</si>
  <si>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</si>
  <si>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</si>
  <si>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</si>
  <si>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</si>
  <si>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</si>
  <si>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</si>
  <si>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</si>
  <si>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</si>
  <si>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</si>
  <si>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</si>
  <si>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</si>
  <si>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</si>
  <si>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</si>
  <si>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</si>
  <si>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</si>
  <si>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</si>
  <si>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</si>
  <si>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</si>
  <si>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</si>
  <si>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</si>
  <si>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</si>
  <si>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</si>
  <si>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</si>
  <si>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</si>
  <si>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</si>
  <si>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</si>
  <si>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</si>
  <si>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</si>
  <si>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</si>
  <si>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</si>
  <si>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</si>
  <si>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</si>
  <si>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</si>
  <si>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</si>
  <si>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</si>
  <si>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</si>
  <si>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</si>
  <si>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</si>
  <si>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</si>
  <si>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</si>
  <si>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</si>
  <si>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</si>
  <si>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</si>
  <si>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</si>
  <si>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</si>
  <si>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</si>
  <si>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</si>
  <si>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</si>
  <si>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</si>
  <si>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</si>
  <si>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</si>
  <si>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</si>
  <si>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</si>
  <si>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</si>
  <si>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</si>
  <si>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</si>
  <si>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</si>
  <si>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</si>
  <si>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</si>
  <si>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</si>
  <si>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</si>
  <si>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</si>
  <si>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</si>
  <si>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</si>
  <si>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</si>
  <si>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</si>
  <si>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</si>
  <si>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</si>
  <si>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</si>
  <si>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</si>
  <si>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</si>
  <si>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</si>
  <si>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</si>
  <si>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</si>
  <si>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</si>
  <si>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</si>
  <si>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</si>
  <si>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</si>
  <si>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</si>
  <si>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</si>
  <si>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</si>
  <si>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</si>
  <si>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</si>
  <si>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</si>
  <si>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</si>
  <si>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</si>
  <si>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</si>
  <si>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</si>
  <si>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</si>
  <si>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</si>
  <si>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</si>
  <si>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</si>
  <si>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</si>
  <si>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</si>
  <si>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</si>
  <si>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</si>
  <si>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</si>
  <si>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</si>
  <si>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</si>
  <si>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</si>
  <si>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</si>
  <si>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</si>
  <si>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</si>
  <si>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</si>
  <si>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</si>
  <si>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</si>
  <si>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</si>
  <si>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</si>
  <si>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</si>
  <si>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</si>
  <si>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</si>
  <si>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</si>
  <si>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</si>
  <si>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</si>
  <si>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</si>
  <si>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</si>
  <si>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</si>
  <si>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</si>
  <si>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</si>
  <si>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</si>
  <si>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</si>
  <si>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</si>
  <si>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</si>
  <si>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</si>
  <si>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</si>
  <si>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</si>
  <si>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</si>
  <si>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</si>
  <si>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</si>
  <si>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</si>
  <si>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</si>
  <si>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</si>
  <si>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</si>
  <si>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</si>
  <si>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</si>
  <si>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</si>
  <si>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</si>
  <si>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</si>
  <si>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</si>
  <si>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</si>
  <si>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</si>
  <si>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</si>
  <si>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</si>
  <si>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</si>
  <si>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</si>
  <si>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</si>
  <si>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</si>
  <si>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</si>
  <si>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</si>
  <si>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</si>
  <si>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</si>
  <si>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</si>
  <si>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</si>
  <si>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</si>
  <si>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</si>
  <si>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</si>
  <si>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</si>
  <si>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</si>
  <si>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</si>
  <si>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</si>
  <si>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</si>
  <si>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</si>
  <si>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</si>
  <si>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</si>
  <si>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</si>
  <si>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</si>
  <si>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</si>
  <si>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</si>
  <si>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</si>
  <si>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</si>
  <si>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</si>
  <si>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</si>
  <si>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</si>
  <si>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</si>
  <si>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</si>
  <si>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</si>
  <si>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</si>
  <si>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</si>
  <si>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</si>
  <si>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</si>
  <si>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</si>
  <si>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</si>
  <si>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</si>
  <si>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</si>
  <si>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</si>
  <si>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</si>
  <si>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</si>
  <si>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</si>
  <si>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</si>
  <si>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</si>
  <si>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</si>
  <si>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</si>
  <si>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</si>
  <si>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</si>
  <si>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</si>
  <si>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</si>
  <si>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</si>
  <si>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</si>
  <si>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</si>
  <si>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</si>
  <si>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</si>
  <si>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</si>
  <si>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</si>
  <si>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</si>
  <si>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</si>
  <si>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</si>
  <si>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</si>
  <si>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</si>
  <si>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</si>
  <si>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</si>
  <si>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</si>
  <si>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</si>
  <si>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</si>
  <si>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</si>
  <si>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</si>
  <si>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</si>
  <si>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</si>
  <si>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</si>
  <si>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</si>
  <si>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</si>
  <si>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</si>
  <si>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</si>
  <si>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</si>
  <si>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</si>
  <si>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</si>
  <si>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</si>
  <si>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</si>
  <si>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</si>
  <si>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</si>
  <si>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</si>
  <si>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</si>
  <si>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</si>
  <si>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</si>
  <si>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</si>
  <si>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</si>
  <si>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</si>
  <si>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</si>
  <si>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</si>
  <si>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</si>
  <si>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</si>
  <si>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</si>
  <si>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</si>
  <si>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</si>
  <si>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</si>
  <si>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</si>
  <si>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</si>
  <si>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</si>
  <si>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</si>
  <si>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</si>
  <si>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</si>
  <si>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</si>
  <si>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</si>
  <si>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</si>
  <si>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</si>
  <si>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</si>
  <si>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</si>
  <si>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</si>
  <si>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</si>
  <si>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</si>
  <si>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</si>
  <si>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</si>
  <si>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</si>
  <si>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</si>
  <si>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</si>
  <si>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</si>
  <si>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</si>
  <si>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</si>
  <si>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</si>
  <si>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</si>
  <si>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</si>
  <si>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</si>
  <si>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</si>
  <si>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</si>
  <si>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</si>
  <si>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</si>
  <si>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</si>
  <si>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</si>
  <si>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</si>
  <si>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</si>
  <si>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</si>
  <si>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</si>
  <si>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</si>
  <si>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</si>
  <si>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</si>
  <si>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</si>
  <si>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</si>
  <si>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</si>
  <si>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</si>
  <si>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</si>
  <si>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</si>
  <si>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</si>
  <si>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</si>
  <si>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</si>
  <si>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</si>
  <si>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</si>
  <si>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</si>
  <si>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</si>
  <si>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</si>
  <si>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</si>
  <si>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</si>
  <si>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</si>
  <si>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</si>
  <si>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</si>
  <si>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</si>
  <si>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</si>
  <si>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</si>
  <si>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</si>
  <si>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</si>
  <si>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</si>
  <si>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</si>
  <si>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</si>
  <si>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</si>
  <si>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</si>
  <si>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</si>
  <si>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</si>
  <si>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</si>
  <si>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</si>
  <si>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</si>
  <si>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</si>
  <si>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</si>
  <si>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</si>
  <si>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</si>
  <si>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</si>
  <si>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</si>
  <si>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</si>
  <si>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</si>
  <si>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</si>
  <si>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</si>
  <si>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</si>
  <si>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</si>
  <si>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</si>
  <si>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</si>
  <si>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</si>
  <si>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</si>
  <si>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</si>
  <si>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</si>
  <si>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</si>
  <si>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</si>
  <si>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</si>
  <si>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</si>
  <si>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</si>
  <si>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</si>
  <si>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</si>
  <si>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</si>
  <si>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</si>
  <si>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</si>
  <si>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</si>
  <si>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</si>
  <si>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</si>
  <si>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</si>
  <si>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</si>
  <si>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</si>
  <si>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</si>
  <si>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</si>
  <si>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</si>
  <si>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</si>
  <si>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</si>
  <si>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</si>
  <si>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</si>
  <si>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</si>
  <si>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</si>
  <si>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</si>
  <si>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</si>
  <si>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</si>
  <si>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</si>
  <si>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</si>
  <si>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</si>
  <si>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</si>
  <si>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</si>
  <si>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</si>
  <si>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</si>
  <si>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</si>
  <si>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</si>
  <si>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</si>
  <si>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</si>
  <si>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</si>
  <si>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</si>
  <si>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</si>
  <si>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</si>
  <si>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</si>
  <si>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</si>
  <si>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</si>
  <si>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</si>
  <si>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</si>
  <si>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</si>
  <si>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</si>
  <si>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</si>
  <si>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</si>
  <si>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</si>
  <si>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</si>
  <si>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</si>
  <si>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</si>
  <si>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</si>
  <si>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</si>
  <si>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</si>
  <si>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</si>
  <si>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</si>
  <si>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</si>
  <si>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</si>
  <si>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</si>
  <si>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</si>
  <si>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</si>
  <si>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</si>
  <si>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</si>
  <si>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</si>
  <si>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</si>
  <si>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</si>
  <si>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</si>
  <si>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</si>
  <si>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</si>
  <si>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</si>
  <si>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</si>
  <si>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</si>
  <si>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</si>
  <si>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</si>
  <si>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</si>
  <si>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</si>
  <si>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</si>
  <si>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</si>
  <si>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</si>
  <si>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</si>
  <si>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</si>
  <si>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</si>
  <si>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</si>
  <si>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</si>
  <si>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</si>
  <si>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</si>
  <si>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</si>
  <si>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</si>
  <si>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</si>
  <si>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</si>
  <si>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</si>
  <si>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</si>
  <si>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</si>
  <si>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</si>
  <si>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</si>
  <si>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</si>
  <si>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</si>
  <si>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</si>
  <si>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</si>
  <si>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</si>
  <si>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</si>
  <si>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</si>
  <si>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</si>
  <si>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</si>
  <si>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</si>
  <si>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</si>
  <si>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</si>
  <si>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</si>
  <si>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</si>
  <si>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</si>
  <si>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</si>
  <si>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</si>
  <si>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</si>
  <si>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</si>
  <si>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</si>
  <si>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</si>
  <si>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</si>
  <si>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</si>
  <si>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</si>
  <si>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</si>
  <si>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</si>
  <si>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</si>
  <si>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</si>
  <si>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</si>
  <si>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</si>
  <si>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</si>
  <si>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</si>
  <si>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</si>
  <si>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</si>
  <si>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</si>
  <si>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</si>
  <si>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</si>
  <si>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</si>
  <si>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</si>
  <si>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</si>
  <si>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</si>
  <si>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</si>
  <si>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</si>
  <si>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</si>
  <si>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</si>
  <si>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</si>
  <si>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</si>
  <si>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</si>
  <si>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</si>
  <si>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</si>
  <si>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</si>
  <si>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</si>
  <si>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</si>
  <si>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</si>
  <si>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</si>
  <si>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</si>
  <si>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</si>
  <si>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</si>
  <si>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</si>
  <si>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</si>
  <si>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</si>
  <si>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</si>
  <si>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</si>
  <si>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</si>
  <si>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</si>
  <si>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</si>
  <si>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</si>
  <si>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</si>
  <si>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</si>
  <si>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</si>
  <si>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</si>
  <si>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</si>
  <si>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</si>
  <si>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</si>
  <si>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</si>
  <si>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</si>
  <si>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</si>
  <si>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</si>
  <si>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</si>
  <si>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</si>
  <si>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</si>
  <si>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</si>
  <si>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</si>
  <si>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</si>
  <si>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</si>
  <si>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</si>
  <si>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</si>
  <si>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</si>
  <si>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</si>
  <si>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</si>
  <si>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</si>
  <si>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</si>
  <si>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</si>
  <si>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</si>
  <si>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</si>
  <si>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</si>
  <si>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</si>
  <si>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</si>
  <si>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</si>
  <si>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</si>
  <si>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</si>
  <si>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</si>
  <si>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</si>
  <si>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</si>
  <si>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</si>
  <si>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</si>
  <si>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</si>
  <si>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</si>
  <si>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</si>
  <si>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</si>
  <si>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</si>
  <si>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</si>
  <si>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</si>
  <si>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</si>
  <si>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</si>
  <si>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</si>
  <si>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</si>
  <si>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</si>
  <si>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</si>
  <si>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</si>
  <si>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</si>
  <si>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</si>
  <si>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</si>
  <si>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</si>
  <si>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</si>
  <si>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</si>
  <si>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</si>
  <si>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</si>
  <si>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</si>
  <si>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</si>
  <si>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</si>
  <si>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</si>
  <si>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</si>
  <si>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</si>
  <si>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</si>
  <si>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</si>
  <si>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</si>
  <si>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</si>
  <si>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</si>
  <si>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</si>
  <si>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</si>
  <si>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</si>
  <si>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</si>
  <si>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</si>
  <si>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</si>
  <si>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</si>
  <si>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</si>
  <si>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</si>
  <si>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</si>
  <si>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</si>
  <si>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</si>
  <si>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</si>
  <si>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</si>
  <si>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</si>
  <si>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</si>
  <si>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</si>
  <si>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</si>
  <si>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</si>
  <si>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</si>
  <si>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</si>
  <si>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</si>
  <si>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</si>
  <si>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</si>
  <si>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</si>
  <si>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</si>
  <si>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</si>
  <si>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</si>
  <si>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</si>
  <si>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</si>
  <si>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</si>
  <si>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</si>
  <si>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</si>
  <si>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</si>
  <si>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</si>
  <si>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</si>
  <si>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</si>
  <si>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</si>
  <si>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</si>
  <si>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</si>
  <si>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</si>
  <si>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</si>
  <si>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</si>
  <si>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</si>
  <si>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</si>
  <si>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</si>
  <si>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</si>
  <si>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</si>
  <si>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</si>
  <si>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</si>
  <si>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</si>
  <si>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</si>
  <si>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</si>
  <si>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</si>
  <si>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</si>
  <si>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</si>
  <si>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</si>
  <si>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</si>
  <si>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</si>
  <si>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</si>
  <si>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</si>
  <si>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</si>
  <si>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</si>
  <si>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</si>
  <si>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</si>
  <si>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</si>
  <si>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</si>
  <si>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</si>
  <si>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</si>
  <si>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</si>
  <si>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</si>
  <si>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</si>
  <si>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</si>
  <si>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</si>
  <si>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</si>
  <si>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</si>
  <si>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</si>
  <si>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</si>
  <si>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</si>
  <si>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</si>
  <si>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</si>
  <si>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</si>
  <si>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</si>
  <si>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</si>
  <si>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</si>
  <si>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</si>
  <si>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</si>
  <si>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</si>
  <si>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</si>
  <si>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</si>
  <si>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</si>
  <si>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</si>
  <si>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</si>
  <si>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</si>
  <si>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</si>
  <si>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</si>
  <si>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</si>
  <si>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</si>
  <si>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</si>
  <si>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</si>
  <si>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</si>
  <si>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</si>
  <si>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</si>
  <si>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</si>
  <si>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</si>
  <si>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</si>
  <si>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</si>
  <si>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</si>
  <si>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</si>
  <si>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</si>
  <si>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</si>
  <si>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</si>
  <si>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</si>
  <si>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</si>
  <si>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</si>
  <si>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</si>
  <si>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</si>
  <si>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</si>
  <si>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</si>
  <si>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</si>
  <si>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</si>
  <si>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</si>
  <si>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</si>
  <si>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</si>
  <si>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</si>
  <si>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</si>
  <si>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</si>
  <si>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</si>
  <si>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</si>
  <si>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</si>
  <si>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</si>
  <si>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</si>
  <si>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</si>
  <si>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</si>
  <si>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</si>
  <si>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</si>
  <si>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</si>
  <si>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</si>
  <si>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</si>
  <si>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</si>
  <si>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</si>
  <si>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</si>
  <si>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</si>
  <si>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</si>
  <si>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</si>
  <si>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</si>
  <si>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</si>
  <si>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</si>
  <si>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</si>
  <si>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</si>
  <si>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</si>
  <si>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</si>
  <si>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</si>
  <si>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</si>
  <si>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</si>
  <si>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</si>
  <si>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</si>
  <si>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</si>
  <si>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</si>
  <si>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</si>
  <si>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</si>
  <si>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</si>
  <si>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</si>
  <si>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</si>
  <si>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</si>
  <si>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</si>
  <si>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</si>
  <si>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</si>
  <si>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</si>
  <si>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</si>
  <si>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</si>
  <si>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</si>
  <si>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</si>
  <si>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</si>
  <si>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</si>
  <si>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</si>
  <si>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</si>
  <si>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</si>
  <si>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</si>
  <si>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</si>
  <si>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</si>
  <si>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</si>
  <si>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</si>
  <si>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</si>
  <si>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</si>
  <si>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</si>
  <si>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</si>
  <si>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</si>
  <si>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</si>
  <si>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</si>
  <si>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</si>
  <si>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</si>
  <si>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</si>
  <si>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</si>
  <si>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</si>
  <si>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</si>
  <si>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</si>
  <si>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</si>
  <si>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</si>
  <si>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</si>
  <si>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</si>
  <si>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</si>
  <si>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</si>
  <si>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</si>
  <si>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</si>
  <si>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</si>
  <si>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</si>
  <si>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</si>
  <si>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</si>
  <si>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</si>
  <si>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</si>
  <si>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</si>
  <si>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</si>
  <si>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</si>
  <si>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</si>
  <si>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</si>
  <si>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</si>
  <si>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</si>
  <si>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</si>
  <si>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</si>
  <si>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</si>
  <si>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</si>
  <si>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</si>
  <si>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</si>
  <si>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</si>
  <si>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</si>
  <si>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</si>
  <si>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</si>
  <si>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</si>
  <si>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</si>
  <si>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</si>
  <si>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</si>
  <si>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</si>
  <si>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</si>
  <si>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</si>
  <si>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</si>
  <si>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</si>
  <si>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</si>
  <si>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</si>
  <si>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</si>
  <si>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</si>
  <si>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</si>
  <si>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</si>
  <si>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</si>
  <si>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</si>
  <si>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</si>
  <si>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</si>
  <si>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</si>
  <si>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</si>
  <si>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</si>
  <si>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</si>
  <si>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</si>
  <si>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</si>
  <si>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</si>
  <si>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</si>
  <si>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</si>
  <si>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</si>
  <si>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</si>
  <si>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</si>
  <si>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</si>
  <si>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</si>
  <si>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</si>
  <si>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</si>
  <si>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</si>
  <si>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</si>
  <si>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</si>
  <si>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</si>
  <si>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</si>
  <si>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</si>
  <si>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</si>
  <si>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</si>
  <si>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</si>
  <si>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</si>
  <si>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</si>
  <si>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</si>
  <si>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</si>
  <si>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</si>
  <si>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</si>
  <si>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</si>
  <si>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</si>
  <si>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</si>
  <si>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</si>
  <si>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</si>
  <si>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</si>
  <si>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</si>
  <si>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</si>
  <si>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</si>
  <si>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</si>
  <si>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</si>
  <si>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</si>
  <si>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</si>
  <si>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</si>
  <si>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</si>
  <si>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</si>
  <si>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</si>
  <si>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</si>
  <si>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</si>
  <si>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</si>
  <si>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</si>
  <si>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</si>
  <si>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</si>
  <si>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</si>
  <si>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</si>
  <si>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</si>
  <si>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</si>
  <si>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</si>
  <si>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</si>
  <si>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</si>
  <si>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</si>
  <si>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</si>
  <si>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</si>
  <si>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</si>
  <si>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</si>
  <si>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</si>
  <si>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</si>
  <si>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</si>
  <si>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</si>
  <si>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</si>
  <si>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</si>
  <si>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</si>
  <si>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</si>
  <si>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</si>
  <si>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</si>
  <si>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</si>
  <si>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</si>
  <si>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</si>
  <si>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</si>
  <si>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</si>
  <si>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</si>
  <si>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</si>
  <si>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</si>
  <si>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</si>
  <si>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</si>
  <si>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</si>
  <si>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</si>
  <si>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</si>
  <si>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</si>
  <si>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</si>
  <si>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</si>
  <si>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</si>
  <si>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</si>
  <si>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</si>
  <si>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</si>
  <si>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</si>
  <si>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</si>
  <si>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</si>
  <si>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</si>
  <si>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</si>
  <si>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</si>
  <si>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</si>
  <si>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</si>
  <si>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</si>
  <si>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</si>
  <si>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</si>
  <si>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</si>
  <si>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</si>
  <si>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</si>
  <si>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</si>
  <si>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</si>
  <si>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</si>
  <si>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</si>
  <si>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</si>
  <si>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</si>
  <si>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</si>
  <si>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</si>
  <si>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</si>
  <si>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</si>
  <si>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</si>
  <si>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</si>
  <si>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</si>
  <si>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</si>
  <si>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</si>
  <si>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</si>
  <si>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</si>
  <si>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</si>
  <si>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</si>
  <si>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</si>
  <si>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</si>
  <si>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</si>
  <si>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</si>
  <si>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</si>
  <si>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</si>
  <si>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</si>
  <si>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</si>
  <si>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</si>
  <si>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</si>
  <si>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</si>
  <si>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</si>
  <si>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</si>
  <si>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</si>
  <si>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</si>
  <si>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</si>
  <si>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</si>
  <si>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</si>
  <si>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</si>
  <si>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</si>
  <si>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</si>
  <si>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</si>
  <si>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</si>
  <si>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</si>
  <si>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</si>
  <si>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</si>
  <si>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</si>
  <si>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</si>
  <si>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</si>
  <si>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</si>
  <si>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</si>
  <si>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</si>
  <si>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</si>
  <si>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</si>
  <si>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</si>
  <si>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</si>
  <si>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</si>
  <si>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</si>
  <si>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</si>
  <si>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</si>
  <si>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</si>
  <si>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</si>
  <si>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</si>
  <si>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</si>
  <si>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</si>
  <si>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</si>
  <si>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</si>
  <si>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</si>
  <si>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</si>
  <si>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</si>
  <si>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</si>
  <si>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</si>
  <si>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</si>
  <si>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</si>
  <si>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</si>
  <si>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</si>
  <si>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</si>
  <si>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</si>
  <si>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</si>
  <si>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</si>
  <si>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</si>
  <si>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</si>
  <si>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</si>
  <si>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</si>
  <si>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</si>
  <si>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</si>
  <si>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</si>
  <si>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</si>
  <si>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</si>
  <si>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</si>
  <si>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</si>
  <si>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</si>
  <si>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</si>
  <si>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</si>
  <si>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</si>
  <si>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</si>
  <si>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</si>
  <si>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</si>
  <si>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</si>
  <si>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</si>
  <si>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</si>
  <si>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</si>
  <si>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</si>
  <si>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</si>
  <si>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</si>
  <si>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</si>
  <si>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</si>
  <si>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</si>
  <si>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</si>
  <si>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</si>
  <si>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</si>
  <si>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</si>
  <si>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</si>
  <si>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</si>
  <si>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</si>
  <si>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</si>
  <si>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</si>
  <si>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</si>
  <si>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</si>
  <si>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</si>
  <si>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</si>
  <si>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</si>
  <si>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</si>
  <si>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</si>
  <si>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</si>
  <si>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</si>
  <si>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</si>
  <si>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</si>
  <si>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</si>
  <si>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</si>
  <si>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</si>
  <si>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</si>
  <si>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</si>
  <si>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</si>
  <si>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</si>
  <si>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</si>
  <si>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</si>
  <si>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</si>
  <si>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</si>
  <si>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</si>
  <si>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</si>
  <si>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</si>
  <si>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</si>
  <si>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</si>
  <si>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</si>
  <si>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</si>
  <si>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</si>
  <si>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</si>
  <si>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</si>
  <si>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</si>
  <si>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</si>
  <si>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</si>
  <si>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</si>
  <si>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</si>
  <si>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</si>
  <si>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</si>
  <si>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</si>
  <si>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</si>
  <si>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</si>
  <si>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</si>
  <si>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</si>
  <si>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</si>
  <si>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</si>
  <si>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</si>
  <si>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</si>
  <si>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</si>
  <si>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</si>
  <si>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</si>
  <si>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</si>
  <si>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</si>
  <si>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</si>
  <si>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</si>
  <si>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</si>
  <si>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</si>
  <si>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</si>
  <si>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</si>
  <si>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</si>
  <si>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</si>
  <si>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</si>
  <si>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</si>
  <si>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</si>
  <si>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</si>
  <si>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</si>
  <si>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</si>
  <si>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</si>
  <si>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</si>
  <si>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</si>
  <si>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</si>
  <si>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</si>
  <si>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</si>
  <si>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</si>
  <si>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</si>
  <si>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</si>
  <si>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</si>
  <si>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</si>
  <si>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</si>
  <si>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</si>
  <si>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</si>
  <si>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</si>
  <si>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</si>
  <si>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</si>
  <si>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</si>
  <si>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</si>
  <si>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</si>
  <si>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</si>
  <si>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</si>
  <si>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</si>
  <si>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</si>
  <si>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</si>
  <si>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</si>
  <si>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</si>
  <si>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</si>
  <si>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</si>
  <si>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</si>
  <si>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</si>
  <si>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</si>
  <si>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</si>
  <si>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</si>
  <si>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</si>
  <si>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</si>
  <si>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</si>
  <si>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</si>
  <si>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</si>
  <si>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</si>
  <si>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</si>
  <si>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</si>
  <si>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</si>
  <si>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</si>
  <si>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</si>
  <si>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</si>
  <si>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</si>
  <si>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</si>
  <si>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</si>
  <si>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</si>
  <si>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</si>
  <si>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</si>
  <si>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</si>
  <si>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</si>
  <si>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</si>
  <si>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</si>
  <si>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</si>
  <si>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</si>
  <si>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</si>
  <si>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</si>
  <si>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</si>
  <si>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</si>
  <si>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</si>
  <si>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</si>
  <si>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</si>
  <si>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</si>
  <si>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</si>
  <si>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</si>
  <si>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</si>
  <si>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</si>
  <si>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</si>
  <si>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</si>
  <si>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</si>
  <si>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</si>
  <si>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</si>
  <si>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</si>
  <si>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</si>
  <si>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</si>
  <si>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</si>
  <si>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</si>
  <si>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</si>
  <si>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</si>
  <si>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</si>
  <si>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</si>
  <si>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</si>
  <si>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</si>
  <si>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</si>
  <si>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</si>
  <si>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</si>
  <si>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</si>
  <si>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</si>
  <si>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</si>
  <si>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</si>
  <si>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</si>
  <si>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</si>
  <si>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</si>
  <si>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</si>
  <si>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</si>
  <si>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</si>
  <si>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</si>
  <si>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</si>
  <si>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</si>
  <si>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</si>
  <si>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</si>
  <si>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</si>
  <si>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</si>
  <si>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</si>
  <si>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</si>
  <si>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</si>
  <si>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</si>
  <si>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</si>
  <si>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</si>
  <si>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</si>
  <si>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</si>
  <si>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</si>
  <si>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</si>
  <si>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</si>
  <si>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</si>
  <si>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</si>
  <si>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</si>
  <si>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</si>
  <si>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</si>
  <si>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</si>
  <si>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</si>
  <si>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</si>
  <si>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</si>
  <si>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</si>
  <si>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</si>
  <si>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</si>
  <si>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</si>
  <si>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</si>
  <si>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</si>
  <si>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</si>
  <si>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</si>
  <si>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</si>
  <si>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</si>
  <si>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</si>
  <si>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</si>
  <si>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</si>
  <si>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</si>
  <si>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</si>
  <si>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</si>
  <si>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</si>
  <si>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</si>
  <si>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</si>
  <si>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</si>
  <si>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</si>
  <si>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</si>
  <si>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</si>
  <si>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</si>
  <si>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</si>
  <si>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</si>
  <si>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</si>
  <si>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</si>
  <si>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</si>
  <si>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</si>
  <si>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</si>
  <si>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</si>
  <si>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</si>
  <si>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</si>
  <si>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</si>
  <si>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</si>
  <si>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</si>
  <si>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</si>
  <si>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</si>
  <si>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</si>
  <si>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</si>
  <si>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</si>
  <si>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</si>
  <si>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</si>
  <si>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</si>
  <si>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</si>
  <si>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</si>
  <si>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</si>
  <si>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</si>
  <si>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</si>
  <si>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</si>
  <si>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</si>
  <si>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</si>
  <si>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</si>
  <si>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</si>
  <si>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</si>
  <si>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</si>
  <si>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</si>
  <si>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</si>
  <si>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</si>
  <si>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</si>
  <si>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</si>
  <si>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</si>
  <si>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</si>
  <si>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</si>
  <si>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</si>
  <si>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</si>
  <si>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</si>
  <si>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</si>
  <si>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</si>
  <si>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</si>
  <si>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</si>
  <si>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</si>
  <si>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</si>
  <si>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</si>
  <si>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</si>
  <si>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</si>
  <si>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</si>
  <si>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</si>
  <si>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</si>
  <si>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</si>
  <si>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</si>
  <si>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</si>
  <si>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</si>
  <si>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</si>
  <si>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</si>
  <si>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</si>
  <si>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</si>
  <si>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</si>
  <si>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</si>
  <si>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</si>
  <si>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</si>
  <si>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</si>
  <si>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</si>
  <si>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</si>
  <si>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</si>
  <si>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</si>
  <si>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</si>
  <si>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</si>
  <si>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</si>
  <si>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</si>
  <si>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</si>
  <si>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</si>
  <si>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</si>
  <si>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</si>
  <si>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</si>
  <si>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</si>
  <si>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</si>
  <si>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</si>
  <si>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</si>
  <si>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</si>
  <si>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</si>
  <si>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</si>
  <si>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</si>
  <si>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</si>
  <si>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</si>
  <si>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</si>
  <si>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</si>
  <si>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</si>
  <si>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</si>
  <si>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</si>
  <si>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</si>
  <si>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</si>
  <si>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</si>
  <si>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</si>
  <si>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</si>
  <si>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</si>
  <si>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</si>
  <si>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</si>
  <si>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</si>
  <si>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</si>
  <si>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</si>
  <si>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</si>
  <si>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</si>
  <si>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</si>
  <si>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</si>
  <si>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</si>
  <si>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</si>
  <si>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</si>
  <si>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</si>
  <si>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</si>
  <si>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</si>
  <si>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</si>
  <si>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</si>
  <si>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</si>
  <si>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</si>
  <si>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</si>
  <si>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</si>
  <si>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</si>
  <si>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</si>
  <si>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</si>
  <si>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</si>
  <si>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</si>
  <si>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</si>
  <si>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</si>
  <si>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</si>
  <si>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</si>
  <si>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</si>
  <si>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</si>
  <si>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</si>
  <si>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</si>
  <si>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</si>
  <si>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</si>
  <si>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</si>
  <si>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</si>
  <si>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</si>
  <si>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</si>
  <si>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</si>
  <si>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</si>
  <si>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</si>
  <si>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</si>
  <si>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</si>
  <si>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</si>
  <si>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</si>
  <si>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</si>
  <si>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</si>
  <si>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</si>
  <si>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</si>
  <si>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</si>
  <si>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</si>
  <si>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</si>
  <si>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</si>
  <si>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</si>
  <si>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</si>
  <si>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</si>
  <si>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</si>
  <si>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</si>
  <si>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</si>
  <si>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</si>
  <si>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</si>
  <si>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</si>
  <si>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</si>
  <si>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</si>
  <si>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</si>
  <si>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</si>
  <si>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</si>
  <si>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</si>
  <si>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</si>
  <si>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</si>
  <si>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</si>
  <si>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</si>
  <si>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</si>
  <si>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</si>
  <si>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</si>
  <si>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</si>
  <si>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</si>
  <si>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</si>
  <si>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</si>
  <si>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</si>
  <si>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</si>
  <si>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</si>
  <si>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</si>
  <si>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</si>
  <si>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</si>
  <si>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</si>
  <si>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</si>
  <si>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</si>
  <si>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</si>
  <si>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</si>
  <si>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</si>
  <si>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</si>
  <si>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</si>
  <si>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</si>
  <si>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</si>
  <si>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</si>
  <si>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</si>
  <si>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</si>
  <si>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</si>
  <si>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</si>
  <si>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</si>
  <si>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</si>
  <si>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</si>
  <si>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</si>
  <si>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</si>
  <si>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</si>
  <si>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</si>
  <si>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</si>
  <si>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</si>
  <si>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</si>
  <si>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</si>
  <si>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</si>
  <si>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</si>
  <si>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</si>
  <si>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</si>
  <si>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</si>
  <si>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</si>
  <si>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</si>
  <si>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</si>
  <si>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</si>
  <si>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</si>
  <si>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</si>
  <si>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</si>
  <si>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</si>
  <si>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</si>
  <si>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</si>
  <si>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</si>
  <si>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</si>
  <si>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</si>
  <si>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</si>
  <si>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</si>
  <si>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</si>
  <si>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</si>
  <si>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</si>
  <si>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</si>
  <si>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</si>
  <si>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</si>
  <si>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</si>
  <si>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</si>
  <si>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</si>
  <si>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</si>
  <si>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</si>
  <si>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</si>
  <si>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</si>
  <si>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</si>
  <si>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</si>
  <si>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</si>
  <si>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</si>
  <si>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</si>
  <si>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</si>
  <si>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</si>
  <si>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</si>
  <si>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</si>
  <si>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</si>
  <si>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</si>
  <si>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</si>
  <si>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</si>
  <si>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</si>
  <si>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</si>
  <si>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</si>
  <si>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</si>
  <si>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</si>
  <si>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</si>
  <si>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</si>
  <si>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</si>
  <si>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</si>
  <si>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</si>
  <si>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</si>
  <si>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</si>
  <si>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</si>
  <si>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</si>
  <si>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</si>
  <si>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</si>
  <si>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</si>
  <si>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</si>
  <si>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</si>
  <si>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</si>
  <si>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</si>
  <si>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</si>
  <si>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</si>
  <si>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</si>
  <si>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</si>
  <si>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</si>
  <si>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</si>
  <si>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</si>
  <si>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</si>
  <si>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</si>
  <si>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</si>
  <si>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</si>
  <si>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</si>
  <si>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</si>
  <si>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</si>
  <si>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</si>
  <si>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</si>
  <si>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</si>
  <si>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</si>
  <si>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</si>
  <si>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</si>
  <si>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</si>
  <si>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</si>
  <si>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</si>
  <si>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</si>
  <si>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</si>
  <si>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</si>
  <si>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</si>
  <si>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</si>
  <si>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</si>
  <si>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</si>
  <si>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</si>
  <si>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</si>
  <si>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</si>
  <si>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</si>
  <si>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</si>
  <si>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</si>
  <si>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</si>
  <si>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</si>
  <si>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</si>
  <si>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</si>
  <si>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</si>
  <si>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</si>
  <si>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</si>
  <si>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</si>
  <si>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</si>
  <si>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</si>
  <si>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</si>
  <si>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</si>
  <si>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</si>
  <si>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</si>
  <si>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</si>
  <si>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</si>
  <si>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</si>
  <si>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</si>
  <si>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</si>
  <si>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</si>
  <si>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</si>
  <si>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</si>
  <si>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</si>
  <si>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</si>
  <si>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</si>
  <si>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</si>
  <si>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</si>
  <si>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</si>
  <si>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</si>
  <si>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</si>
  <si>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</si>
  <si>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</si>
  <si>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</si>
  <si>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</si>
  <si>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</si>
  <si>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</si>
  <si>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</si>
  <si>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</si>
  <si>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</si>
  <si>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</si>
  <si>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</si>
  <si>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</si>
  <si>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</si>
  <si>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</si>
  <si>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</si>
  <si>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</si>
  <si>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</si>
  <si>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</si>
  <si>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</si>
  <si>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</si>
  <si>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</si>
  <si>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</si>
  <si>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</si>
  <si>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</si>
  <si>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</si>
  <si>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</si>
  <si>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</si>
  <si>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</si>
  <si>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</si>
  <si>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</si>
  <si>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</si>
  <si>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</si>
  <si>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</si>
  <si>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</si>
  <si>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</si>
  <si>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</si>
  <si>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</si>
  <si>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</si>
  <si>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</si>
  <si>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</si>
  <si>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</si>
  <si>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</si>
  <si>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</si>
  <si>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</si>
  <si>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</si>
  <si>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</si>
  <si>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</si>
  <si>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</si>
  <si>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</si>
  <si>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</si>
  <si>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</si>
  <si>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</si>
  <si>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</si>
  <si>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</si>
  <si>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</si>
  <si>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</si>
  <si>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</si>
  <si>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</si>
  <si>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</si>
  <si>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</si>
  <si>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</si>
  <si>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</si>
  <si>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</si>
  <si>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</si>
  <si>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</si>
  <si>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</si>
  <si>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</si>
  <si>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</si>
  <si>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</si>
  <si>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</si>
  <si>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</si>
  <si>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</si>
  <si>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</si>
  <si>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</si>
  <si>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</si>
  <si>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</si>
  <si>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</si>
  <si>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</si>
  <si>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</si>
  <si>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</si>
  <si>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</si>
  <si>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</si>
  <si>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</si>
  <si>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</si>
  <si>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</si>
  <si>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</si>
  <si>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</si>
  <si>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</si>
  <si>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</si>
  <si>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</si>
  <si>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</si>
  <si>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</si>
  <si>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</si>
  <si>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</si>
  <si>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</si>
  <si>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</si>
  <si>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</si>
  <si>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</si>
  <si>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</si>
  <si>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</si>
  <si>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</si>
  <si>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</si>
  <si>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</si>
  <si>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</si>
  <si>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</si>
  <si>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</si>
  <si>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</si>
  <si>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</si>
  <si>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</si>
  <si>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</si>
  <si>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</si>
  <si>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</si>
  <si>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</si>
  <si>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</si>
  <si>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</si>
  <si>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</si>
  <si>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</si>
  <si>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</si>
  <si>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</si>
  <si>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</si>
  <si>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</si>
  <si>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</si>
  <si>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</si>
  <si>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</si>
  <si>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</si>
  <si>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</si>
  <si>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</si>
  <si>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</si>
  <si>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</si>
  <si>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</si>
  <si>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</si>
  <si>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</si>
  <si>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</si>
  <si>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</si>
  <si>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</si>
  <si>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</si>
  <si>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</si>
  <si>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</si>
  <si>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</si>
  <si>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</si>
  <si>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</si>
  <si>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</si>
  <si>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</si>
  <si>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</si>
  <si>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</si>
  <si>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</si>
  <si>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</si>
  <si>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</si>
  <si>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</si>
  <si>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</si>
  <si>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</si>
  <si>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</si>
  <si>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</si>
  <si>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</si>
  <si>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</si>
  <si>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</si>
  <si>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</si>
  <si>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</si>
  <si>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</si>
  <si>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</si>
  <si>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</si>
  <si>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</si>
  <si>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</si>
  <si>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</si>
  <si>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</si>
  <si>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</si>
  <si>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</si>
  <si>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</si>
  <si>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</si>
  <si>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</si>
  <si>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</si>
  <si>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</si>
  <si>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</si>
  <si>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</si>
  <si>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</si>
  <si>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</si>
  <si>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</si>
  <si>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</si>
  <si>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</si>
  <si>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</si>
  <si>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</si>
  <si>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</si>
  <si>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</si>
  <si>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</si>
  <si>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</si>
  <si>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</si>
  <si>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</si>
  <si>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</si>
  <si>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</si>
  <si>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</si>
  <si>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</si>
  <si>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</si>
  <si>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</si>
  <si>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</si>
  <si>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</si>
  <si>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</si>
  <si>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</si>
  <si>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</si>
  <si>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</si>
  <si>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</si>
  <si>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</si>
  <si>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</si>
  <si>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</si>
  <si>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</si>
  <si>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</si>
  <si>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</si>
  <si>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</si>
  <si>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</si>
  <si>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</si>
  <si>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</si>
  <si>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</si>
  <si>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</si>
  <si>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</si>
  <si>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</si>
  <si>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</si>
  <si>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</si>
  <si>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</si>
  <si>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</si>
  <si>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</si>
  <si>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</si>
  <si>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</si>
  <si>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</si>
  <si>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</si>
  <si>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</si>
  <si>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</si>
  <si>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</si>
  <si>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</si>
  <si>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</si>
  <si>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</si>
  <si>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</si>
  <si>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</si>
  <si>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</si>
  <si>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</si>
  <si>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</si>
  <si>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</si>
  <si>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</si>
  <si>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</si>
  <si>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</si>
  <si>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</si>
  <si>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</si>
  <si>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</si>
  <si>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</si>
  <si>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</si>
  <si>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</si>
  <si>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</si>
  <si>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</si>
  <si>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</si>
  <si>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</si>
  <si>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</si>
  <si>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</si>
  <si>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</si>
  <si>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</si>
  <si>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</si>
  <si>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</si>
  <si>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</si>
  <si>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</si>
  <si>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</si>
  <si>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</si>
  <si>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</si>
  <si>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</si>
  <si>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</si>
  <si>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</si>
  <si>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</si>
  <si>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</si>
  <si>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</si>
  <si>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</si>
  <si>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</si>
  <si>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</si>
  <si>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</si>
  <si>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</si>
  <si>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</si>
  <si>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</si>
  <si>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</si>
  <si>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</si>
  <si>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</si>
  <si>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</si>
  <si>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</si>
  <si>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</si>
  <si>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</si>
  <si>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</si>
  <si>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</si>
  <si>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</si>
  <si>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</si>
  <si>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</si>
  <si>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</si>
  <si>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</si>
  <si>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</si>
  <si>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</si>
  <si>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</si>
  <si>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</si>
  <si>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</si>
  <si>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</si>
  <si>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</si>
  <si>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</si>
  <si>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</si>
  <si>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</si>
  <si>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</si>
  <si>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</si>
  <si>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</si>
  <si>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</si>
  <si>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</si>
  <si>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</si>
  <si>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</si>
  <si>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</si>
  <si>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</si>
  <si>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</si>
  <si>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</si>
  <si>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</si>
  <si>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</si>
  <si>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</si>
  <si>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</si>
  <si>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</si>
  <si>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</si>
  <si>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</si>
  <si>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</si>
  <si>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</si>
  <si>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</si>
  <si>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</si>
  <si>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</si>
  <si>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</si>
  <si>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</si>
  <si>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</si>
  <si>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</si>
  <si>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</si>
  <si>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</si>
  <si>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</si>
  <si>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</si>
  <si>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</si>
  <si>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</si>
  <si>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</si>
  <si>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</si>
  <si>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</si>
  <si>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</si>
  <si>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</si>
  <si>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</si>
  <si>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</si>
  <si>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</si>
  <si>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</si>
  <si>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</si>
  <si>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</si>
  <si>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</si>
  <si>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</si>
  <si>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</si>
  <si>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</si>
  <si>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</si>
  <si>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</si>
  <si>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</si>
  <si>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</si>
  <si>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</si>
  <si>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</si>
  <si>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</si>
  <si>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</si>
  <si>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</si>
  <si>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</si>
  <si>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</si>
  <si>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</si>
  <si>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</si>
  <si>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</si>
  <si>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</si>
  <si>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</si>
  <si>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</si>
  <si>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</si>
  <si>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</si>
  <si>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</si>
  <si>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</si>
  <si>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</si>
  <si>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</si>
  <si>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</si>
  <si>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</si>
  <si>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</si>
  <si>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</si>
  <si>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</si>
  <si>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</si>
  <si>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</si>
  <si>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</si>
  <si>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</si>
  <si>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</si>
  <si>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</si>
  <si>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</si>
  <si>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</si>
  <si>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</si>
  <si>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</si>
  <si>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</si>
  <si>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</si>
  <si>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</si>
  <si>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</si>
  <si>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</si>
  <si>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</si>
  <si>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</si>
  <si>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</si>
  <si>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</si>
  <si>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</si>
  <si>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</si>
  <si>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</si>
  <si>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</si>
  <si>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</si>
  <si>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</si>
  <si>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</si>
  <si>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</si>
  <si>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</si>
  <si>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</si>
  <si>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</si>
  <si>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</si>
  <si>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</si>
  <si>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</si>
  <si>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</si>
  <si>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</si>
  <si>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</si>
  <si>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</si>
  <si>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</si>
  <si>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</si>
  <si>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</si>
  <si>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</si>
  <si>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</si>
  <si>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</si>
  <si>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</si>
  <si>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</si>
  <si>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</si>
  <si>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</si>
  <si>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</si>
  <si>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</si>
  <si>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</si>
  <si>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</si>
  <si>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</si>
  <si>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</si>
  <si>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</si>
  <si>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</si>
  <si>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</si>
  <si>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</si>
  <si>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</si>
  <si>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</si>
  <si>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</si>
  <si>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</si>
  <si>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</si>
  <si>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</si>
  <si>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</si>
  <si>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</si>
  <si>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</si>
  <si>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</si>
  <si>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</si>
  <si>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</si>
  <si>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</si>
  <si>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</si>
  <si>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</si>
  <si>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</si>
  <si>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</si>
  <si>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</si>
  <si>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</si>
  <si>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</si>
  <si>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</si>
  <si>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</si>
  <si>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</si>
  <si>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</si>
  <si>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</si>
  <si>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</si>
  <si>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</si>
  <si>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</si>
  <si>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</si>
  <si>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</si>
  <si>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</si>
  <si>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</si>
  <si>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</si>
  <si>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</si>
  <si>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</si>
  <si>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</si>
  <si>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</si>
  <si>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</si>
  <si>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</si>
  <si>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</si>
  <si>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</si>
  <si>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</si>
  <si>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</si>
  <si>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</si>
  <si>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</si>
  <si>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</si>
  <si>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</si>
  <si>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</si>
  <si>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</si>
  <si>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</si>
  <si>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</si>
  <si>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</si>
  <si>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</si>
  <si>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</si>
  <si>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</si>
  <si>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</si>
  <si>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</si>
  <si>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</si>
  <si>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</si>
  <si>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</si>
  <si>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</si>
  <si>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</si>
  <si>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</si>
  <si>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</si>
  <si>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</si>
  <si>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</si>
  <si>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</si>
  <si>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</si>
  <si>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</si>
  <si>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</si>
  <si>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</si>
  <si>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</si>
  <si>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</si>
  <si>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</si>
  <si>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</si>
  <si>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</si>
  <si>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</si>
  <si>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</si>
  <si>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</si>
  <si>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</si>
  <si>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</si>
  <si>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</si>
  <si>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</si>
  <si>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</si>
  <si>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</si>
  <si>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</si>
  <si>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</si>
  <si>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</si>
  <si>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</si>
  <si>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</si>
  <si>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</si>
  <si>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</si>
  <si>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</si>
  <si>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</si>
  <si>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</si>
  <si>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</si>
  <si>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</si>
  <si>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</si>
  <si>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</si>
  <si>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</si>
  <si>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</si>
  <si>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</si>
  <si>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</si>
  <si>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</si>
  <si>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</si>
  <si>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</si>
  <si>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</si>
  <si>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</si>
  <si>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</si>
  <si>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</si>
  <si>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</si>
  <si>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</si>
  <si>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</si>
  <si>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</si>
  <si>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</si>
  <si>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</si>
  <si>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</si>
  <si>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</si>
  <si>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</si>
  <si>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</si>
  <si>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</si>
  <si>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</si>
  <si>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</si>
  <si>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</si>
  <si>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</si>
  <si>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</si>
  <si>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</si>
  <si>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</si>
  <si>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</si>
  <si>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</si>
  <si>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</si>
  <si>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</si>
  <si>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</si>
  <si>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</si>
  <si>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</si>
  <si>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</si>
  <si>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</si>
  <si>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</si>
  <si>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</si>
  <si>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</si>
  <si>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</si>
  <si>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</si>
  <si>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</si>
  <si>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</si>
  <si>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</si>
  <si>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</si>
  <si>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</si>
  <si>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</si>
  <si>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</si>
  <si>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</si>
  <si>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</si>
  <si>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</si>
  <si>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</si>
  <si>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</si>
  <si>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</si>
  <si>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</si>
  <si>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</si>
  <si>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</si>
  <si>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</si>
  <si>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</si>
  <si>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</si>
  <si>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</si>
  <si>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</si>
  <si>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</si>
  <si>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</si>
  <si>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</si>
  <si>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</si>
  <si>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</si>
  <si>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</si>
  <si>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</si>
  <si>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</si>
  <si>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</si>
  <si>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</si>
  <si>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</si>
  <si>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</si>
  <si>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</si>
  <si>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</si>
  <si>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</si>
  <si>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</si>
  <si>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</si>
  <si>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</si>
  <si>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</si>
  <si>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</si>
  <si>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</si>
  <si>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</si>
  <si>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</si>
  <si>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</si>
  <si>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</si>
  <si>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</si>
  <si>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</si>
  <si>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</si>
  <si>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</si>
  <si>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</si>
  <si>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</si>
  <si>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</si>
  <si>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</si>
  <si>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</si>
  <si>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</si>
  <si>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</si>
  <si>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</si>
  <si>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</si>
  <si>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</si>
  <si>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</si>
  <si>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</si>
  <si>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</si>
  <si>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</si>
  <si>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</si>
  <si>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</si>
  <si>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</si>
  <si>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</si>
  <si>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</si>
  <si>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</si>
  <si>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</si>
  <si>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</si>
  <si>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</si>
  <si>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</si>
  <si>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</si>
  <si>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</si>
  <si>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</si>
  <si>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</si>
  <si>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</si>
  <si>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</si>
  <si>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</si>
  <si>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</si>
  <si>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</si>
  <si>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</si>
  <si>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</si>
  <si>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</si>
  <si>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</si>
  <si>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</si>
  <si>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</si>
  <si>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</si>
  <si>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</si>
  <si>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</si>
  <si>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</si>
  <si>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</si>
  <si>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</si>
  <si>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</si>
  <si>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</si>
  <si>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</si>
  <si>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</si>
  <si>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</si>
  <si>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</si>
  <si>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</si>
  <si>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</si>
  <si>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</si>
  <si>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</si>
  <si>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</si>
  <si>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</si>
  <si>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</si>
  <si>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</si>
  <si>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</si>
  <si>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</si>
  <si>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</si>
  <si>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</si>
  <si>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</si>
  <si>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</si>
  <si>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</si>
  <si>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</si>
  <si>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</si>
  <si>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</si>
  <si>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</si>
  <si>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</si>
  <si>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</si>
  <si>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</si>
  <si>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</si>
  <si>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</si>
  <si>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</si>
  <si>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</si>
  <si>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</si>
  <si>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</si>
  <si>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</si>
  <si>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</si>
  <si>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</si>
  <si>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</si>
  <si>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</si>
  <si>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</si>
  <si>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</si>
  <si>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</si>
  <si>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</si>
  <si>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</si>
  <si>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</si>
  <si>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</si>
  <si>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</si>
  <si>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</si>
  <si>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</si>
  <si>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</si>
  <si>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</si>
  <si>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</si>
  <si>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</si>
  <si>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</si>
  <si>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</si>
  <si>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</si>
  <si>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</si>
  <si>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</si>
  <si>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</si>
  <si>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</si>
  <si>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</si>
  <si>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</si>
  <si>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</si>
  <si>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</si>
  <si>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</si>
  <si>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</si>
  <si>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</si>
  <si>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</si>
  <si>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</si>
  <si>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</si>
  <si>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</si>
  <si>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</si>
  <si>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</si>
  <si>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</si>
  <si>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</si>
  <si>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</si>
  <si>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</si>
  <si>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</si>
  <si>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</si>
  <si>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</si>
  <si>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</si>
  <si>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</si>
  <si>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</si>
  <si>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</si>
  <si>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</si>
  <si>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</si>
  <si>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</si>
  <si>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</si>
  <si>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</si>
  <si>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</si>
  <si>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</si>
  <si>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</si>
  <si>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</si>
  <si>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</si>
  <si>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</si>
  <si>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</si>
  <si>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</si>
  <si>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</si>
  <si>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</si>
  <si>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</si>
  <si>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</si>
  <si>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</si>
  <si>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</si>
  <si>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</si>
  <si>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</si>
  <si>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</si>
  <si>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</si>
  <si>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</si>
  <si>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</si>
  <si>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</si>
  <si>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</si>
  <si>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</si>
  <si>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</si>
  <si>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</si>
  <si>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</si>
  <si>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</si>
  <si>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</si>
  <si>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</si>
  <si>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</si>
  <si>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</si>
  <si>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</si>
  <si>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</si>
  <si>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</si>
  <si>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</si>
  <si>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</si>
  <si>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</si>
  <si>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</si>
  <si>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</si>
  <si>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</si>
  <si>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</si>
  <si>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</si>
  <si>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</si>
  <si>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</si>
  <si>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</si>
  <si>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</si>
  <si>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</si>
  <si>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</si>
  <si>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</si>
  <si>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</si>
  <si>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</si>
  <si>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</si>
  <si>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</si>
  <si>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</si>
  <si>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</si>
  <si>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</si>
  <si>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</si>
  <si>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</si>
  <si>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</si>
  <si>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</si>
  <si>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</si>
  <si>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</si>
  <si>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</si>
  <si>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</si>
  <si>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</si>
  <si>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</si>
  <si>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</si>
  <si>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</si>
  <si>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</si>
  <si>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</si>
  <si>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</si>
  <si>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</si>
  <si>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</si>
  <si>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</si>
  <si>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</si>
  <si>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</si>
  <si>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</si>
  <si>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</si>
  <si>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</si>
  <si>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</si>
  <si>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</si>
  <si>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</si>
  <si>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</si>
  <si>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</si>
  <si>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</si>
  <si>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</si>
  <si>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</si>
  <si>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</si>
  <si>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</si>
  <si>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</si>
  <si>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</si>
  <si>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</si>
  <si>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</si>
  <si>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</si>
  <si>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</si>
  <si>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</si>
  <si>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</si>
  <si>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</si>
  <si>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</si>
  <si>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</si>
  <si>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</si>
  <si>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</si>
  <si>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</si>
  <si>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</si>
  <si>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</si>
  <si>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</si>
  <si>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</si>
  <si>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</si>
  <si>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</si>
  <si>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</si>
  <si>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</si>
  <si>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</si>
  <si>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</si>
  <si>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</si>
  <si>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</si>
  <si>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</si>
  <si>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</si>
  <si>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</si>
  <si>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</si>
  <si>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</si>
  <si>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</si>
  <si>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</si>
  <si>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</si>
  <si>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</si>
  <si>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</si>
  <si>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</si>
  <si>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</si>
  <si>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</si>
  <si>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</si>
  <si>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</si>
  <si>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</si>
  <si>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</si>
  <si>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</si>
  <si>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</si>
  <si>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</si>
  <si>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</si>
  <si>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</si>
  <si>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</si>
  <si>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</si>
  <si>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</si>
  <si>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</si>
  <si>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</si>
  <si>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</si>
  <si>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</si>
  <si>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</si>
  <si>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</si>
  <si>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</si>
  <si>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</si>
  <si>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</si>
  <si>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</si>
  <si>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</si>
  <si>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</si>
  <si>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</si>
  <si>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</si>
  <si>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</si>
  <si>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</si>
  <si>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</si>
  <si>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</si>
  <si>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</si>
  <si>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</si>
  <si>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</si>
  <si>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</si>
  <si>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</si>
  <si>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</si>
  <si>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</si>
  <si>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</si>
  <si>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</si>
  <si>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</si>
  <si>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</si>
  <si>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</si>
  <si>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</si>
  <si>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</si>
  <si>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</si>
  <si>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</si>
  <si>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</si>
  <si>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</si>
  <si>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</si>
  <si>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</si>
  <si>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</si>
  <si>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</si>
  <si>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</si>
  <si>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</si>
  <si>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</si>
  <si>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</si>
  <si>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</si>
  <si>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</si>
  <si>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</si>
  <si>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</si>
  <si>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</si>
  <si>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</si>
  <si>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</si>
  <si>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</si>
  <si>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</si>
  <si>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</si>
  <si>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</si>
  <si>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</si>
  <si>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</si>
  <si>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</si>
  <si>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</si>
  <si>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</si>
  <si>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</si>
  <si>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</si>
  <si>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</si>
  <si>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</si>
  <si>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</si>
  <si>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</si>
  <si>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</si>
  <si>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</si>
  <si>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</si>
  <si>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</si>
  <si>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</si>
  <si>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</si>
  <si>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</si>
  <si>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</si>
  <si>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</si>
  <si>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</si>
  <si>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</si>
  <si>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</si>
  <si>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</si>
  <si>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</si>
  <si>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</si>
  <si>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</si>
  <si>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</si>
  <si>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</si>
  <si>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</si>
  <si>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</si>
  <si>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</si>
  <si>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</si>
  <si>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</si>
  <si>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</si>
  <si>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</si>
  <si>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</si>
  <si>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</si>
  <si>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</si>
  <si>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</si>
  <si>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</si>
  <si>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</si>
  <si>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</si>
  <si>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</si>
  <si>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</si>
  <si>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</si>
  <si>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</si>
  <si>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</si>
  <si>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</si>
  <si>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</si>
  <si>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</si>
  <si>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</si>
  <si>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</si>
  <si>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</si>
  <si>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</si>
  <si>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</si>
  <si>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</si>
  <si>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</si>
  <si>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</si>
  <si>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</si>
  <si>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</si>
  <si>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</si>
  <si>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</si>
  <si>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</si>
  <si>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</si>
  <si>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</si>
  <si>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</si>
  <si>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</si>
  <si>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</si>
  <si>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</si>
  <si>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</si>
  <si>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</si>
  <si>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</si>
  <si>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</si>
  <si>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</si>
  <si>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</si>
  <si>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</si>
  <si>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</si>
  <si>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</si>
  <si>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</si>
  <si>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</si>
  <si>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</si>
  <si>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</si>
  <si>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</si>
  <si>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</si>
  <si>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</si>
  <si>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</si>
  <si>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</si>
  <si>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</si>
  <si>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</si>
  <si>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</si>
  <si>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</si>
  <si>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</si>
  <si>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</si>
  <si>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</si>
  <si>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</si>
  <si>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</si>
  <si>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</si>
  <si>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</si>
  <si>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</si>
  <si>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</si>
  <si>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</si>
  <si>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</si>
  <si>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</si>
  <si>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</si>
  <si>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</si>
  <si>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</si>
  <si>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</si>
  <si>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</si>
  <si>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</si>
  <si>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</si>
  <si>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</si>
  <si>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</si>
  <si>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</si>
  <si>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</si>
  <si>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</si>
  <si>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</si>
  <si>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</si>
  <si>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</si>
  <si>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</si>
  <si>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</si>
  <si>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</si>
  <si>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</si>
  <si>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</si>
  <si>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</si>
  <si>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</si>
  <si>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</si>
  <si>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</si>
  <si>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</si>
  <si>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</si>
  <si>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</si>
  <si>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</si>
  <si>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</si>
  <si>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</si>
  <si>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</si>
  <si>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</si>
  <si>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</si>
  <si>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</si>
  <si>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</si>
  <si>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</si>
  <si>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</si>
  <si>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</si>
  <si>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</si>
  <si>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</si>
  <si>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</si>
  <si>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</si>
  <si>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</si>
  <si>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</si>
  <si>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</si>
  <si>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</si>
  <si>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</si>
  <si>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</si>
  <si>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</si>
  <si>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</si>
  <si>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</si>
  <si>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</si>
  <si>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</si>
  <si>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</si>
  <si>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</si>
  <si>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</si>
  <si>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</si>
  <si>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</si>
  <si>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</si>
  <si>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</si>
  <si>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</si>
  <si>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</si>
  <si>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</si>
  <si>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</si>
  <si>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</si>
  <si>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</si>
  <si>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</si>
  <si>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</si>
  <si>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</si>
  <si>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</si>
  <si>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</si>
  <si>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</si>
  <si>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</si>
  <si>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</si>
  <si>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</si>
  <si>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</si>
  <si>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</si>
  <si>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</si>
  <si>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</si>
  <si>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</si>
  <si>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</si>
  <si>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</si>
  <si>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</si>
  <si>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</si>
  <si>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</si>
  <si>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</si>
  <si>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</si>
  <si>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</si>
  <si>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</si>
  <si>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</si>
  <si>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</si>
  <si>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</si>
  <si>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</si>
  <si>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</si>
  <si>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</si>
  <si>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</si>
  <si>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</si>
  <si>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</si>
  <si>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</si>
  <si>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</si>
  <si>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</si>
  <si>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</si>
  <si>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</si>
  <si>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</si>
  <si>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</si>
  <si>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</si>
  <si>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</si>
  <si>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</si>
  <si>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</si>
  <si>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</si>
  <si>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</si>
  <si>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</si>
  <si>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</si>
  <si>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</si>
  <si>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</si>
  <si>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</si>
  <si>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</si>
  <si>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</si>
  <si>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</si>
  <si>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</si>
  <si>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</si>
  <si>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</si>
  <si>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</si>
  <si>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</si>
  <si>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</si>
  <si>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</si>
  <si>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</si>
  <si>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</si>
  <si>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</si>
  <si>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</si>
  <si>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</si>
  <si>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</si>
  <si>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</si>
  <si>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</si>
  <si>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</si>
  <si>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</si>
  <si>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</si>
  <si>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</si>
  <si>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</si>
  <si>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</si>
  <si>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</si>
  <si>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</si>
  <si>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</si>
  <si>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</si>
  <si>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</si>
  <si>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</si>
  <si>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</si>
  <si>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</si>
  <si>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</si>
  <si>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</si>
  <si>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</si>
  <si>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</si>
  <si>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</si>
  <si>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</si>
  <si>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</si>
  <si>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</si>
  <si>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</si>
  <si>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</si>
  <si>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</si>
  <si>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</si>
  <si>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</si>
  <si>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</si>
  <si>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</si>
  <si>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</si>
  <si>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</si>
  <si>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</si>
  <si>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</si>
  <si>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</si>
  <si>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</si>
  <si>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</si>
  <si>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</si>
  <si>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</si>
  <si>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</si>
  <si>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</si>
  <si>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</si>
  <si>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</si>
  <si>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</si>
  <si>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</si>
  <si>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</si>
  <si>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</si>
  <si>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</si>
  <si>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</si>
  <si>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</si>
  <si>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</si>
  <si>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</si>
  <si>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</si>
  <si>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</si>
  <si>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</si>
  <si>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</si>
  <si>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</si>
  <si>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</si>
  <si>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</si>
  <si>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</si>
  <si>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</si>
  <si>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</si>
  <si>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</si>
  <si>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</si>
  <si>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</si>
  <si>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</si>
  <si>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</si>
  <si>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</si>
  <si>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</si>
  <si>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</si>
  <si>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</si>
  <si>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</si>
  <si>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</si>
  <si>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</si>
  <si>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</si>
  <si>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</si>
  <si>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</si>
  <si>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</si>
  <si>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</si>
  <si>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</si>
  <si>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</si>
  <si>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</si>
  <si>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</si>
  <si>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</si>
  <si>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</si>
  <si>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</si>
  <si>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</si>
  <si>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</si>
  <si>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</si>
  <si>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</si>
  <si>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</si>
  <si>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</si>
  <si>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</si>
  <si>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</si>
  <si>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</si>
  <si>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</si>
  <si>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</si>
  <si>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</si>
  <si>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</si>
  <si>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</si>
  <si>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</si>
  <si>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</si>
  <si>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</si>
  <si>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</si>
  <si>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</si>
  <si>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</si>
  <si>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</si>
  <si>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</si>
  <si>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</si>
  <si>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</si>
  <si>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</si>
  <si>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</si>
  <si>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</si>
  <si>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</si>
  <si>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</si>
  <si>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</si>
  <si>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</si>
  <si>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</si>
  <si>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</si>
  <si>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</si>
  <si>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</si>
  <si>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</si>
  <si>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</si>
  <si>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</si>
  <si>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</si>
  <si>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</si>
  <si>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</si>
  <si>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</si>
  <si>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</si>
  <si>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</si>
  <si>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</si>
  <si>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</si>
  <si>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</si>
  <si>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</si>
  <si>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</si>
  <si>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</si>
  <si>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</si>
  <si>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</si>
  <si>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</si>
  <si>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</si>
  <si>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</si>
  <si>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</si>
  <si>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</si>
  <si>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</si>
  <si>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</si>
  <si>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</si>
  <si>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</si>
  <si>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</si>
  <si>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</si>
  <si>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</si>
  <si>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</si>
  <si>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</si>
  <si>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</si>
  <si>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</si>
  <si>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</si>
  <si>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</si>
  <si>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</si>
  <si>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</si>
  <si>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</si>
  <si>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</si>
  <si>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</si>
  <si>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</si>
  <si>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</si>
  <si>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</si>
  <si>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</si>
  <si>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</si>
  <si>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</si>
  <si>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</si>
  <si>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</si>
  <si>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</si>
  <si>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</si>
  <si>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</si>
  <si>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</si>
  <si>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</si>
  <si>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</si>
  <si>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</si>
  <si>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</si>
  <si>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</si>
  <si>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</si>
  <si>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</si>
  <si>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</si>
  <si>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</si>
  <si>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</si>
  <si>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</si>
  <si>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</si>
  <si>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</si>
  <si>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</si>
  <si>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</si>
  <si>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</si>
  <si>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</si>
  <si>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</si>
  <si>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</si>
  <si>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</si>
  <si>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</si>
  <si>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</si>
  <si>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</si>
  <si>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</si>
  <si>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</si>
  <si>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</si>
  <si>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</si>
  <si>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</si>
  <si>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</si>
  <si>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</si>
  <si>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</si>
  <si>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</si>
  <si>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</si>
  <si>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</si>
  <si>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</si>
  <si>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</si>
  <si>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</si>
  <si>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</si>
  <si>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</si>
  <si>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</si>
  <si>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</si>
  <si>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</si>
  <si>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</si>
  <si>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</si>
  <si>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</si>
  <si>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</si>
  <si>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</si>
  <si>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</si>
  <si>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</si>
  <si>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</si>
  <si>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</si>
  <si>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</si>
  <si>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</si>
  <si>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</si>
  <si>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</si>
  <si>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</si>
  <si>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</si>
  <si>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</si>
  <si>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</si>
  <si>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</si>
  <si>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</si>
  <si>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</si>
  <si>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</si>
  <si>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</si>
  <si>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</si>
  <si>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</si>
  <si>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</si>
  <si>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</si>
  <si>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</si>
  <si>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</si>
  <si>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</si>
  <si>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</si>
  <si>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</si>
  <si>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</si>
  <si>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</si>
  <si>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</si>
  <si>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</si>
  <si>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</si>
  <si>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</si>
  <si>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</si>
  <si>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</si>
  <si>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</si>
  <si>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</si>
  <si>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</si>
  <si>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</si>
  <si>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</si>
  <si>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</si>
  <si>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</si>
  <si>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</si>
  <si>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</si>
  <si>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</si>
  <si>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</si>
  <si>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</si>
  <si>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</si>
  <si>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</si>
  <si>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</si>
  <si>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</si>
  <si>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</si>
  <si>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</si>
  <si>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</si>
  <si>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</si>
  <si>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</si>
  <si>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</si>
  <si>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</si>
  <si>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</si>
  <si>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</si>
  <si>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</si>
  <si>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</si>
  <si>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</si>
  <si>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</si>
  <si>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</si>
  <si>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</si>
  <si>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</si>
  <si>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</si>
  <si>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</si>
  <si>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</si>
  <si>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</si>
  <si>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</si>
  <si>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</si>
  <si>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</si>
  <si>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</si>
  <si>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</si>
  <si>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</si>
  <si>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</si>
  <si>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</si>
  <si>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</si>
  <si>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</si>
  <si>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</si>
  <si>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</si>
  <si>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</si>
  <si>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</si>
  <si>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</si>
  <si>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</si>
  <si>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</si>
  <si>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</si>
  <si>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</si>
  <si>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</si>
  <si>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</si>
  <si>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</si>
  <si>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</si>
  <si>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</si>
  <si>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</si>
  <si>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</si>
  <si>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</si>
  <si>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</si>
  <si>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</si>
  <si>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</si>
  <si>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</si>
  <si>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</si>
  <si>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</si>
  <si>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</si>
  <si>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</si>
  <si>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</si>
  <si>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</si>
  <si>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</si>
  <si>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</si>
  <si>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</si>
  <si>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</si>
  <si>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</si>
  <si>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</si>
  <si>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</si>
  <si>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</si>
  <si>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</si>
  <si>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</si>
  <si>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</si>
  <si>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</si>
  <si>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</si>
  <si>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</si>
  <si>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</si>
  <si>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</si>
  <si>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</si>
  <si>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</si>
  <si>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</si>
  <si>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</si>
  <si>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</si>
  <si>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</si>
  <si>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</si>
  <si>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</si>
  <si>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</si>
  <si>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</si>
  <si>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</si>
  <si>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</si>
  <si>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</si>
  <si>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</si>
  <si>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</si>
  <si>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</si>
  <si>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</si>
  <si>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</si>
  <si>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</si>
  <si>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</si>
  <si>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</si>
  <si>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</si>
  <si>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</si>
  <si>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</si>
  <si>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</si>
  <si>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</si>
  <si>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</si>
  <si>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</si>
  <si>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</si>
  <si>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</si>
  <si>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</si>
  <si>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</si>
  <si>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</si>
  <si>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</si>
  <si>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</si>
  <si>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</si>
  <si>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</si>
  <si>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</si>
  <si>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</si>
  <si>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</si>
  <si>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</si>
  <si>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</si>
  <si>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</si>
  <si>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</si>
  <si>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</si>
  <si>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</si>
  <si>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</si>
  <si>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</si>
  <si>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</si>
  <si>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</si>
  <si>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</si>
  <si>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</si>
  <si>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</si>
  <si>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</si>
  <si>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</si>
  <si>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</si>
  <si>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</si>
  <si>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</si>
  <si>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</si>
  <si>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</si>
  <si>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</si>
  <si>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</si>
  <si>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</si>
  <si>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</si>
  <si>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</si>
  <si>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</si>
  <si>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</si>
  <si>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</si>
  <si>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</si>
  <si>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</si>
  <si>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</si>
  <si>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</si>
  <si>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</si>
  <si>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</si>
  <si>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</si>
  <si>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</si>
  <si>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</si>
  <si>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</si>
  <si>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</si>
  <si>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</si>
  <si>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</si>
  <si>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</si>
  <si>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</si>
  <si>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</si>
  <si>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</si>
  <si>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</si>
  <si>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</si>
  <si>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</si>
  <si>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</si>
  <si>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</si>
  <si>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</si>
  <si>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</si>
  <si>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</si>
  <si>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</si>
  <si>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</si>
  <si>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</si>
  <si>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</si>
  <si>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</si>
  <si>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</si>
  <si>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</si>
  <si>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</si>
  <si>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</si>
  <si>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</si>
  <si>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</si>
  <si>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</si>
  <si>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</si>
  <si>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</si>
  <si>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</si>
  <si>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</si>
  <si>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</si>
  <si>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</si>
  <si>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</si>
  <si>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</si>
  <si>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</si>
  <si>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</si>
  <si>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</si>
  <si>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</si>
  <si>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</si>
  <si>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</si>
  <si>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</si>
  <si>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</si>
  <si>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</si>
  <si>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</si>
  <si>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</si>
  <si>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</si>
  <si>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</si>
  <si>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</si>
  <si>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</si>
  <si>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</si>
  <si>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</si>
  <si>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</si>
  <si>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</si>
  <si>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</si>
  <si>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</si>
  <si>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</si>
  <si>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</si>
  <si>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</si>
  <si>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</si>
  <si>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</si>
  <si>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</si>
  <si>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</si>
  <si>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</si>
  <si>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</si>
  <si>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</si>
  <si>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</si>
  <si>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</si>
  <si>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</si>
  <si>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</si>
  <si>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</si>
  <si>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</si>
  <si>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</si>
  <si>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</si>
  <si>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</si>
  <si>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</si>
  <si>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</si>
  <si>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</si>
  <si>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</si>
  <si>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</si>
  <si>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</si>
  <si>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</si>
  <si>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</si>
  <si>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</si>
  <si>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</si>
  <si>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</si>
  <si>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</si>
  <si>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</si>
  <si>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</si>
  <si>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</si>
  <si>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</si>
  <si>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</si>
  <si>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</si>
  <si>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</si>
  <si>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</si>
  <si>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</si>
  <si>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</si>
  <si>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</si>
  <si>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</si>
  <si>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</si>
  <si>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</si>
  <si>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</si>
  <si>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</si>
  <si>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</si>
  <si>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</si>
  <si>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</si>
  <si>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</si>
  <si>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</si>
  <si>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</si>
  <si>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</si>
  <si>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</si>
  <si>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</si>
  <si>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</si>
  <si>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</si>
  <si>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</si>
  <si>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</si>
  <si>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</si>
  <si>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</si>
  <si>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</si>
  <si>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</si>
  <si>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</si>
  <si>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</si>
  <si>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</si>
  <si>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</si>
  <si>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</si>
  <si>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</si>
  <si>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</si>
  <si>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</si>
  <si>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</si>
  <si>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</si>
  <si>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</si>
  <si>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</si>
  <si>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</si>
  <si>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</si>
  <si>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</si>
  <si>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</si>
  <si>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</si>
  <si>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</si>
  <si>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</si>
  <si>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</si>
  <si>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</si>
  <si>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</si>
  <si>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</si>
  <si>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</si>
  <si>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</si>
  <si>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</si>
  <si>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</si>
  <si>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</si>
  <si>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</si>
  <si>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</si>
  <si>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</si>
  <si>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</si>
  <si>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</si>
  <si>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</si>
  <si>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</si>
  <si>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</si>
  <si>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</si>
  <si>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</si>
  <si>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</si>
  <si>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</si>
  <si>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</si>
  <si>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</si>
  <si>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</si>
  <si>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</si>
  <si>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</si>
  <si>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</si>
  <si>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</si>
  <si>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</si>
  <si>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</si>
  <si>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</si>
  <si>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</si>
  <si>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</si>
  <si>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</si>
  <si>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</si>
  <si>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</si>
  <si>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</si>
  <si>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</si>
  <si>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</si>
  <si>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</si>
  <si>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</si>
  <si>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</si>
  <si>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</si>
  <si>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</si>
  <si>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</si>
  <si>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</si>
  <si>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</si>
  <si>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</si>
  <si>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</si>
  <si>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</si>
  <si>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</si>
  <si>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</si>
  <si>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</si>
  <si>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</si>
  <si>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</si>
  <si>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</si>
  <si>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</si>
  <si>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</si>
  <si>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</si>
  <si>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</si>
  <si>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</si>
  <si>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</si>
  <si>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</si>
  <si>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</si>
  <si>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</si>
  <si>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</si>
  <si>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</si>
  <si>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</si>
  <si>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</si>
  <si>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</si>
  <si>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</si>
  <si>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</si>
  <si>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</si>
  <si>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</si>
  <si>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</si>
  <si>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</si>
  <si>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</si>
  <si>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</si>
  <si>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</si>
  <si>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</si>
  <si>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</si>
  <si>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</si>
  <si>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</si>
  <si>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</si>
  <si>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</si>
  <si>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</si>
  <si>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</si>
  <si>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</si>
  <si>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</si>
  <si>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</si>
  <si>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</si>
  <si>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</si>
  <si>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</si>
  <si>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</si>
  <si>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</si>
  <si>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</si>
  <si>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</si>
  <si>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</si>
  <si>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</si>
  <si>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</si>
  <si>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</si>
  <si>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</si>
  <si>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</si>
  <si>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</si>
  <si>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</si>
  <si>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</si>
  <si>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</si>
  <si>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</si>
  <si>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</si>
  <si>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</si>
  <si>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</si>
  <si>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</si>
  <si>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</si>
  <si>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</si>
  <si>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</si>
  <si>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</si>
  <si>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</si>
  <si>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</si>
  <si>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</si>
  <si>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</si>
  <si>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</si>
  <si>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</si>
  <si>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</si>
  <si>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</si>
  <si>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</si>
  <si>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</si>
  <si>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</si>
  <si>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</si>
  <si>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</si>
  <si>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</si>
  <si>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</si>
  <si>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</si>
  <si>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</si>
  <si>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</si>
  <si>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</si>
  <si>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</si>
  <si>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</si>
  <si>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</si>
  <si>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</si>
  <si>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</si>
  <si>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</si>
  <si>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</si>
  <si>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</si>
  <si>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</si>
  <si>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</si>
  <si>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</si>
  <si>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</si>
  <si>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</si>
  <si>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</si>
  <si>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</si>
  <si>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</si>
  <si>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</si>
  <si>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</si>
  <si>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</si>
  <si>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</si>
  <si>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</si>
  <si>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</si>
  <si>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</si>
  <si>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</si>
  <si>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</si>
  <si>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</si>
  <si>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</si>
  <si>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</si>
  <si>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</si>
  <si>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</si>
  <si>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</si>
  <si>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</si>
  <si>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</si>
  <si>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</si>
  <si>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</si>
  <si>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</si>
  <si>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</si>
  <si>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</si>
  <si>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</si>
  <si>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</si>
  <si>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</si>
  <si>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</si>
  <si>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</si>
  <si>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</si>
  <si>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</si>
  <si>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</si>
  <si>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</si>
  <si>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</si>
  <si>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</si>
  <si>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</si>
  <si>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</si>
  <si>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</si>
  <si>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</si>
  <si>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</si>
  <si>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</si>
  <si>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</si>
  <si>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</si>
  <si>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</si>
  <si>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</si>
  <si>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</si>
  <si>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</si>
  <si>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</si>
  <si>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</si>
  <si>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</si>
  <si>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</si>
  <si>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</si>
  <si>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</si>
  <si>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</si>
  <si>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</si>
  <si>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</si>
  <si>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</si>
  <si>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</si>
  <si>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</si>
  <si>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</si>
  <si>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</si>
  <si>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</si>
  <si>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</si>
  <si>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</si>
  <si>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</si>
  <si>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</si>
  <si>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</si>
  <si>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</si>
  <si>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</si>
  <si>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</si>
  <si>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</si>
  <si>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</si>
  <si>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</si>
  <si>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</si>
  <si>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</si>
  <si>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</si>
  <si>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</si>
  <si>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</si>
  <si>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</si>
  <si>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</si>
  <si>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</si>
  <si>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</si>
  <si>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</si>
  <si>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</si>
  <si>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</si>
  <si>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</si>
  <si>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</si>
  <si>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</si>
  <si>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</si>
  <si>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</si>
  <si>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</si>
  <si>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</si>
  <si>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</si>
  <si>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</si>
  <si>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</si>
  <si>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</si>
  <si>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</si>
  <si>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</si>
  <si>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</si>
  <si>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</si>
  <si>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</si>
  <si>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</si>
  <si>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</si>
  <si>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</si>
  <si>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</si>
  <si>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</si>
  <si>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</si>
  <si>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</si>
  <si>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</si>
  <si>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</si>
  <si>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</si>
  <si>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</si>
  <si>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</si>
  <si>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</si>
  <si>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</si>
  <si>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</si>
  <si>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</si>
  <si>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</si>
  <si>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</si>
  <si>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</si>
  <si>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</si>
  <si>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</si>
  <si>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</si>
  <si>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</si>
  <si>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</si>
  <si>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</si>
  <si>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</si>
  <si>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</si>
  <si>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</si>
  <si>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</si>
  <si>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</si>
  <si>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</si>
  <si>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</si>
  <si>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</si>
  <si>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</si>
  <si>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</si>
  <si>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</si>
  <si>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</si>
  <si>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</si>
  <si>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</si>
  <si>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</si>
  <si>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</si>
  <si>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</si>
  <si>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</si>
  <si>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</si>
  <si>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</si>
  <si>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</si>
  <si>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</si>
  <si>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</si>
  <si>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</si>
  <si>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</si>
  <si>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</si>
  <si>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</si>
  <si>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</si>
  <si>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</si>
  <si>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</si>
  <si>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</si>
  <si>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</si>
  <si>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</si>
  <si>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</si>
  <si>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</si>
  <si>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</si>
  <si>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</si>
  <si>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</si>
  <si>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</si>
  <si>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</si>
  <si>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</si>
  <si>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</si>
  <si>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</si>
  <si>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</si>
  <si>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</si>
  <si>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</si>
  <si>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</si>
  <si>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</si>
  <si>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</si>
  <si>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</si>
  <si>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</si>
  <si>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</si>
  <si>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</si>
  <si>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</si>
  <si>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</si>
  <si>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</si>
  <si>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</si>
  <si>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</si>
  <si>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</si>
  <si>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</si>
  <si>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</si>
  <si>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</si>
  <si>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</si>
  <si>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</si>
  <si>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</si>
  <si>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</si>
  <si>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</si>
  <si>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</si>
  <si>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</si>
  <si>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</si>
  <si>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</si>
  <si>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</si>
  <si>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</si>
  <si>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</si>
  <si>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</si>
  <si>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</si>
  <si>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</si>
  <si>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</si>
  <si>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</si>
  <si>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</si>
  <si>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</si>
  <si>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</si>
  <si>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</si>
  <si>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</si>
  <si>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</si>
  <si>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</si>
  <si>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</si>
  <si>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</si>
  <si>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</si>
  <si>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</si>
  <si>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</si>
  <si>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</si>
  <si>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</si>
  <si>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</si>
  <si>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</si>
  <si>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</si>
  <si>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</si>
  <si>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</si>
  <si>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</si>
  <si>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</si>
  <si>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</si>
  <si>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</si>
  <si>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</si>
  <si>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</si>
  <si>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</si>
  <si>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</si>
  <si>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</si>
  <si>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</si>
  <si>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</si>
  <si>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</si>
  <si>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</si>
  <si>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</si>
  <si>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</si>
  <si>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</si>
  <si>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</si>
  <si>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</si>
  <si>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</si>
  <si>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</si>
  <si>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</si>
  <si>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</si>
  <si>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</si>
  <si>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</si>
  <si>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</si>
  <si>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</si>
  <si>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</si>
  <si>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</si>
  <si>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</si>
  <si>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</si>
  <si>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</si>
  <si>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</si>
  <si>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</si>
  <si>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</si>
  <si>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</si>
  <si>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</si>
  <si>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</si>
  <si>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</si>
  <si>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</si>
  <si>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</si>
  <si>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</si>
  <si>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</si>
  <si>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</si>
  <si>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</si>
  <si>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</si>
  <si>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</si>
  <si>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</si>
  <si>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</si>
  <si>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</si>
  <si>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</si>
  <si>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</si>
  <si>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</si>
  <si>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</si>
  <si>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</si>
  <si>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</si>
  <si>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</si>
  <si>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</si>
  <si>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</si>
  <si>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</si>
  <si>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</si>
  <si>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</si>
  <si>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</si>
  <si>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</si>
  <si>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</si>
  <si>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</si>
  <si>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</si>
  <si>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</si>
  <si>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</si>
  <si>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</si>
  <si>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</si>
  <si>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</si>
  <si>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</si>
  <si>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</si>
  <si>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</si>
  <si>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</si>
  <si>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</si>
  <si>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</si>
  <si>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</si>
  <si>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</si>
  <si>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</si>
  <si>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</si>
  <si>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</si>
  <si>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</si>
  <si>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</si>
  <si>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</si>
  <si>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</si>
  <si>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</si>
  <si>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</si>
  <si>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</si>
  <si>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</si>
  <si>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</si>
  <si>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</si>
  <si>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</si>
  <si>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</si>
  <si>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</si>
  <si>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</si>
  <si>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</si>
  <si>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</si>
  <si>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</si>
  <si>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</si>
  <si>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</si>
  <si>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</si>
  <si>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</si>
  <si>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</si>
  <si>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</si>
  <si>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</si>
  <si>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</si>
  <si>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</si>
  <si>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</si>
  <si>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</si>
  <si>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</si>
  <si>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</si>
  <si>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</si>
  <si>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</si>
  <si>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</si>
  <si>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</si>
  <si>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</si>
  <si>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</si>
  <si>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</si>
  <si>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</si>
  <si>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</si>
  <si>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</si>
  <si>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</si>
  <si>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</si>
  <si>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</si>
  <si>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</si>
  <si>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</si>
  <si>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</si>
  <si>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</si>
  <si>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</si>
  <si>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</si>
  <si>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</si>
  <si>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</si>
  <si>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</si>
  <si>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</si>
  <si>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</si>
  <si>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</si>
  <si>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</si>
  <si>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</si>
  <si>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</si>
  <si>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</si>
  <si>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</si>
  <si>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</si>
  <si>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</si>
  <si>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</si>
  <si>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</si>
  <si>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</si>
  <si>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</si>
  <si>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</si>
  <si>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</si>
  <si>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</si>
  <si>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</si>
  <si>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</si>
  <si>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</si>
  <si>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</si>
  <si>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</si>
  <si>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</si>
  <si>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</si>
  <si>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</si>
  <si>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</si>
  <si>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</si>
  <si>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</si>
  <si>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</si>
  <si>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</si>
  <si>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</si>
  <si>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</si>
  <si>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</si>
  <si>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</si>
  <si>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</si>
  <si>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</si>
  <si>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</si>
  <si>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</si>
  <si>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</si>
  <si>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</si>
  <si>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</si>
  <si>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</si>
  <si>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</si>
  <si>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</si>
  <si>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</si>
  <si>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</si>
  <si>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</si>
  <si>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</si>
  <si>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</si>
  <si>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</si>
  <si>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</si>
  <si>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</si>
  <si>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</si>
  <si>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</si>
  <si>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</si>
  <si>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</si>
  <si>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</si>
  <si>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</si>
  <si>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</si>
  <si>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</si>
  <si>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</si>
  <si>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</si>
  <si>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</si>
  <si>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</si>
  <si>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</si>
  <si>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</si>
  <si>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</si>
  <si>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</si>
  <si>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</si>
  <si>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</si>
  <si>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</si>
  <si>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</si>
  <si>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</si>
  <si>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</si>
  <si>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</si>
  <si>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</si>
  <si>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</si>
  <si>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</si>
  <si>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</si>
  <si>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</si>
  <si>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</si>
  <si>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</si>
  <si>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</si>
  <si>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</si>
  <si>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</si>
  <si>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</si>
  <si>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</si>
  <si>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</si>
  <si>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</si>
  <si>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</si>
  <si>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</si>
  <si>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</si>
  <si>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</si>
  <si>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</si>
  <si>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</si>
  <si>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</si>
  <si>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</si>
  <si>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</si>
  <si>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</si>
  <si>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</si>
  <si>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</si>
  <si>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</si>
  <si>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</si>
  <si>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</si>
  <si>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</si>
  <si>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</si>
  <si>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</si>
  <si>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</si>
  <si>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</si>
  <si>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</si>
  <si>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</si>
  <si>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</si>
  <si>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</si>
  <si>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</si>
  <si>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</si>
  <si>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</si>
  <si>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</si>
  <si>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</si>
  <si>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</si>
  <si>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</si>
  <si>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</si>
  <si>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</si>
  <si>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</si>
  <si>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</si>
  <si>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</si>
  <si>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</si>
  <si>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</si>
  <si>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</si>
  <si>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</si>
  <si>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</si>
  <si>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</si>
  <si>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</si>
  <si>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</si>
  <si>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</si>
  <si>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</si>
  <si>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</si>
  <si>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</si>
  <si>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</si>
  <si>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</si>
  <si>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</si>
  <si>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</si>
  <si>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</si>
  <si>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</si>
  <si>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</si>
  <si>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</si>
  <si>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</si>
  <si>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</si>
  <si>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</si>
  <si>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</si>
  <si>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</si>
  <si>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</si>
  <si>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</si>
  <si>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</si>
  <si>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</si>
  <si>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</si>
  <si>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</si>
  <si>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</si>
  <si>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</si>
  <si>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</si>
  <si>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</si>
  <si>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</si>
  <si>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</si>
  <si>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</si>
  <si>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</si>
  <si>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</si>
  <si>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</si>
  <si>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</si>
  <si>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</si>
  <si>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</si>
  <si>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</si>
  <si>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</si>
  <si>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</si>
  <si>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</si>
  <si>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</si>
  <si>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</si>
  <si>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</si>
  <si>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</si>
  <si>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</si>
  <si>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</si>
  <si>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</si>
  <si>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</si>
  <si>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</si>
  <si>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</si>
  <si>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</si>
  <si>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</si>
  <si>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</si>
  <si>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</si>
  <si>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</si>
  <si>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</si>
  <si>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</si>
  <si>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</si>
  <si>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</si>
  <si>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</si>
  <si>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</si>
  <si>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</si>
  <si>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</si>
  <si>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</si>
  <si>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</si>
  <si>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</si>
  <si>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</si>
  <si>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</si>
  <si>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</si>
  <si>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</si>
  <si>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</si>
  <si>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</si>
  <si>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</si>
  <si>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</si>
  <si>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</si>
  <si>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</si>
  <si>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</si>
  <si>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</si>
  <si>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</si>
  <si>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</si>
  <si>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</si>
  <si>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</si>
  <si>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</si>
  <si>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</si>
  <si>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</si>
  <si>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</si>
  <si>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</si>
  <si>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</si>
  <si>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</si>
  <si>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</si>
  <si>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</si>
  <si>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</si>
  <si>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</si>
  <si>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</si>
  <si>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</si>
  <si>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</si>
  <si>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</si>
  <si>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</si>
  <si>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</si>
  <si>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</si>
  <si>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</si>
  <si>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</si>
  <si>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</si>
  <si>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</si>
  <si>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</si>
  <si>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</si>
  <si>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</si>
  <si>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</si>
  <si>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</si>
  <si>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</si>
  <si>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</si>
  <si>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</si>
  <si>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</si>
  <si>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</si>
  <si>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</si>
  <si>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</si>
  <si>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</si>
  <si>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</si>
  <si>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</si>
  <si>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</si>
  <si>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</si>
  <si>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</si>
  <si>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</si>
  <si>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</si>
  <si>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</si>
  <si>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</si>
  <si>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</si>
  <si>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</si>
  <si>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</si>
  <si>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</si>
  <si>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</si>
  <si>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</si>
  <si>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</si>
  <si>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</si>
  <si>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</si>
  <si>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</si>
  <si>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</si>
  <si>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</si>
  <si>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</si>
  <si>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</si>
  <si>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</si>
  <si>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</si>
  <si>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</si>
  <si>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</si>
  <si>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</si>
  <si>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</si>
  <si>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</si>
  <si>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</si>
  <si>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</si>
  <si>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</si>
  <si>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</si>
  <si>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</si>
  <si>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</si>
  <si>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</si>
  <si>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</si>
  <si>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</si>
  <si>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</si>
  <si>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</si>
  <si>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</si>
  <si>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</si>
  <si>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</si>
  <si>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</si>
  <si>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</si>
  <si>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</si>
  <si>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</si>
  <si>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</si>
  <si>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</si>
  <si>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</si>
  <si>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</si>
  <si>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</si>
  <si>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</si>
  <si>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</si>
  <si>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</si>
  <si>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</si>
  <si>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</si>
  <si>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</si>
  <si>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</si>
  <si>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</si>
  <si>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</si>
  <si>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</si>
  <si>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</si>
  <si>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</si>
  <si>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</si>
  <si>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</si>
  <si>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</si>
  <si>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</si>
  <si>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</si>
  <si>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</si>
  <si>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</si>
  <si>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</si>
  <si>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</si>
  <si>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</si>
  <si>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</si>
  <si>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</si>
  <si>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</si>
  <si>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</si>
  <si>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</si>
  <si>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</si>
  <si>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</si>
  <si>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</si>
  <si>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</si>
  <si>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</si>
  <si>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</si>
  <si>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</si>
  <si>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</si>
  <si>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</si>
  <si>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</si>
  <si>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</si>
  <si>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</si>
  <si>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</si>
  <si>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</si>
  <si>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</si>
  <si>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</si>
  <si>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</si>
  <si>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</si>
  <si>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</si>
  <si>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</si>
  <si>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</si>
  <si>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</si>
  <si>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</si>
  <si>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</si>
  <si>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</si>
  <si>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</si>
  <si>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</si>
  <si>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</si>
  <si>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</si>
  <si>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</si>
  <si>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</si>
  <si>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</si>
  <si>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</si>
  <si>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</si>
  <si>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</si>
  <si>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</si>
  <si>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</si>
  <si>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</si>
  <si>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</si>
  <si>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</si>
  <si>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</si>
  <si>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</si>
  <si>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</si>
  <si>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</si>
  <si>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</si>
  <si>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</si>
  <si>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</si>
  <si>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</si>
  <si>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</si>
  <si>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</si>
  <si>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</si>
  <si>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</si>
  <si>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</si>
  <si>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</si>
  <si>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</si>
  <si>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</si>
  <si>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</si>
  <si>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</si>
  <si>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</si>
  <si>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</si>
  <si>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</si>
  <si>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</si>
  <si>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</si>
  <si>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</si>
  <si>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</si>
  <si>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</si>
  <si>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</si>
  <si>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</si>
  <si>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</si>
  <si>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</si>
  <si>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</si>
  <si>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</si>
  <si>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</si>
  <si>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</si>
  <si>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</si>
  <si>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</si>
  <si>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</si>
  <si>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</si>
  <si>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</si>
  <si>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</si>
  <si>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</si>
  <si>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</si>
  <si>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</si>
  <si>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</si>
  <si>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</si>
  <si>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</si>
  <si>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</si>
  <si>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</si>
  <si>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</si>
  <si>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</si>
  <si>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</si>
  <si>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</si>
  <si>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</si>
  <si>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</si>
  <si>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</si>
  <si>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</si>
  <si>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</si>
  <si>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</si>
  <si>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</si>
  <si>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</si>
  <si>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</si>
  <si>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</si>
  <si>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</si>
  <si>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</si>
  <si>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</si>
  <si>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</si>
  <si>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</si>
  <si>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</si>
  <si>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</si>
  <si>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</si>
  <si>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</si>
  <si>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</si>
  <si>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</si>
  <si>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</si>
  <si>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</si>
  <si>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</si>
  <si>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</si>
  <si>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</si>
  <si>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</si>
  <si>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</si>
  <si>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</si>
  <si>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</si>
  <si>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</si>
  <si>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</si>
  <si>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</si>
  <si>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</si>
  <si>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</si>
  <si>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</si>
  <si>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</si>
  <si>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</si>
  <si>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</si>
  <si>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</si>
  <si>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</si>
  <si>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</si>
  <si>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</si>
  <si>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</si>
  <si>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</si>
  <si>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</si>
  <si>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</si>
  <si>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</si>
  <si>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</si>
  <si>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</si>
  <si>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</si>
  <si>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</si>
  <si>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</si>
  <si>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</si>
  <si>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</si>
  <si>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</si>
  <si>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</si>
  <si>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</si>
  <si>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</si>
  <si>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</si>
  <si>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</si>
  <si>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</si>
  <si>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</si>
  <si>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</si>
  <si>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</si>
  <si>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</si>
  <si>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</si>
  <si>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</si>
  <si>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</si>
  <si>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</si>
  <si>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</si>
  <si>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</si>
  <si>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</si>
  <si>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</si>
  <si>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</si>
  <si>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</si>
  <si>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</si>
  <si>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</si>
  <si>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</si>
  <si>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</si>
  <si>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</si>
  <si>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</si>
  <si>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</si>
  <si>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</si>
  <si>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</si>
  <si>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</si>
  <si>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</si>
  <si>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</si>
  <si>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</si>
  <si>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</si>
  <si>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</si>
  <si>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</si>
  <si>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</si>
  <si>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</si>
  <si>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</si>
  <si>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</si>
  <si>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</si>
  <si>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</si>
  <si>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</si>
  <si>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</si>
  <si>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</si>
  <si>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</si>
  <si>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</si>
  <si>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</si>
  <si>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</si>
  <si>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</si>
  <si>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</si>
  <si>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</si>
  <si>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</si>
  <si>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</si>
  <si>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</si>
  <si>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</si>
  <si>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</si>
  <si>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</si>
  <si>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</si>
  <si>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</si>
  <si>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</si>
  <si>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</si>
  <si>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</si>
  <si>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</si>
  <si>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</si>
  <si>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</si>
  <si>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</si>
  <si>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</si>
  <si>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</si>
  <si>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</si>
  <si>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</si>
  <si>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</si>
  <si>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</si>
  <si>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</si>
  <si>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</si>
  <si>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</si>
  <si>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</si>
  <si>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</si>
  <si>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</si>
  <si>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</si>
  <si>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</si>
  <si>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</si>
  <si>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</si>
  <si>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</si>
  <si>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</si>
  <si>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</si>
  <si>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</si>
  <si>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</si>
  <si>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</si>
  <si>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</si>
  <si>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</si>
  <si>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</si>
  <si>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</si>
  <si>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</si>
  <si>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</si>
  <si>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</si>
  <si>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</si>
  <si>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</si>
  <si>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</si>
  <si>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</si>
  <si>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</si>
  <si>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</si>
  <si>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</si>
  <si>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</si>
  <si>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</si>
  <si>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</si>
  <si>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</si>
  <si>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</si>
  <si>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</si>
  <si>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</si>
  <si>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</si>
  <si>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</si>
  <si>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</si>
  <si>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</si>
  <si>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</si>
  <si>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</si>
  <si>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</si>
  <si>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</si>
  <si>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</si>
  <si>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</si>
  <si>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</si>
  <si>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</si>
  <si>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</si>
  <si>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</si>
  <si>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</si>
  <si>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</si>
  <si>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</si>
  <si>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</si>
  <si>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</si>
  <si>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</si>
  <si>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</si>
  <si>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</si>
  <si>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</si>
  <si>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</si>
  <si>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</si>
  <si>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</si>
  <si>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</si>
  <si>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</si>
  <si>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</si>
  <si>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</si>
  <si>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</si>
  <si>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</si>
  <si>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</si>
  <si>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</si>
  <si>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</si>
  <si>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</si>
  <si>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</si>
  <si>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</si>
  <si>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</si>
  <si>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</si>
  <si>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</si>
  <si>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</si>
  <si>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</si>
  <si>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</si>
  <si>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</si>
  <si>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</si>
  <si>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</si>
  <si>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</si>
  <si>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</si>
  <si>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</si>
  <si>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</si>
  <si>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</si>
  <si>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</si>
  <si>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</si>
  <si>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</si>
  <si>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</si>
  <si>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</si>
  <si>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</si>
  <si>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</si>
  <si>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</si>
  <si>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</si>
  <si>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</si>
  <si>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</si>
  <si>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</si>
  <si>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</si>
  <si>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</si>
  <si>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</si>
  <si>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</si>
  <si>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</si>
  <si>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</si>
  <si>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</si>
  <si>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</si>
  <si>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</si>
  <si>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</si>
  <si>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</si>
  <si>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</si>
  <si>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</si>
  <si>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</si>
  <si>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</si>
  <si>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</si>
  <si>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</si>
  <si>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</si>
  <si>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</si>
  <si>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</si>
  <si>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</si>
  <si>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</si>
  <si>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</si>
  <si>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</si>
  <si>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</si>
  <si>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</si>
  <si>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</si>
  <si>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</si>
  <si>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</si>
  <si>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</si>
  <si>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</si>
  <si>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</si>
  <si>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</si>
  <si>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</si>
  <si>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</si>
  <si>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</si>
  <si>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</si>
  <si>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</si>
  <si>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</si>
  <si>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</si>
  <si>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</si>
  <si>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</si>
  <si>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</si>
  <si>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</si>
  <si>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</si>
  <si>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</si>
  <si>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</si>
  <si>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</si>
  <si>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</si>
  <si>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</si>
  <si>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</si>
  <si>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</si>
  <si>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</si>
  <si>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</si>
  <si>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</si>
  <si>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</si>
  <si>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</si>
  <si>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</si>
  <si>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</si>
  <si>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</si>
  <si>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</si>
  <si>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</si>
  <si>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</si>
  <si>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</si>
  <si>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</si>
  <si>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</si>
  <si>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</si>
  <si>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</si>
  <si>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</si>
  <si>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</si>
  <si>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</si>
  <si>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</si>
  <si>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</si>
  <si>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</si>
  <si>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</si>
  <si>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</si>
  <si>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</si>
  <si>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</si>
  <si>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</si>
  <si>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</si>
  <si>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</si>
  <si>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</si>
  <si>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</si>
  <si>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</si>
  <si>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</si>
  <si>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</si>
  <si>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</si>
  <si>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</si>
  <si>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</si>
  <si>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</si>
  <si>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</si>
  <si>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</si>
  <si>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</si>
  <si>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</si>
  <si>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</si>
  <si>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</si>
  <si>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</si>
  <si>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</si>
  <si>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</si>
  <si>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</si>
  <si>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</si>
  <si>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</si>
  <si>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</si>
  <si>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</si>
  <si>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</si>
  <si>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</si>
  <si>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</si>
  <si>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</si>
  <si>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</si>
  <si>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</si>
  <si>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</si>
  <si>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</si>
  <si>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</si>
  <si>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</si>
  <si>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</si>
  <si>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</si>
  <si>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</si>
  <si>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</si>
  <si>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</si>
  <si>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</si>
  <si>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</si>
  <si>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</si>
  <si>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</si>
  <si>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</si>
  <si>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</si>
  <si>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</si>
  <si>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</si>
  <si>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</si>
  <si>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</si>
  <si>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</si>
  <si>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</si>
  <si>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</si>
  <si>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</si>
  <si>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</si>
  <si>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</si>
  <si>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</si>
  <si>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</si>
  <si>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</si>
  <si>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</si>
  <si>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</si>
  <si>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</si>
  <si>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</si>
  <si>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</si>
  <si>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</si>
  <si>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</si>
  <si>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</si>
  <si>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</si>
  <si>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</si>
  <si>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</si>
  <si>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</si>
  <si>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</si>
  <si>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</si>
  <si>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</si>
  <si>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</si>
  <si>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</si>
  <si>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</si>
  <si>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</si>
  <si>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</si>
  <si>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</si>
  <si>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</si>
  <si>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</si>
  <si>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</si>
  <si>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</si>
  <si>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</si>
  <si>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</si>
  <si>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</si>
  <si>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</si>
  <si>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</si>
  <si>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</si>
  <si>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</si>
  <si>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</si>
  <si>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</si>
  <si>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</si>
  <si>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</si>
  <si>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</si>
  <si>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</si>
  <si>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</si>
  <si>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</si>
  <si>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</si>
  <si>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</si>
  <si>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</si>
  <si>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</si>
  <si>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</si>
  <si>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</si>
  <si>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</si>
  <si>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</si>
  <si>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</si>
  <si>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</si>
  <si>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</si>
  <si>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</si>
  <si>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</si>
  <si>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</si>
  <si>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</si>
  <si>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</si>
  <si>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</si>
  <si>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</si>
  <si>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</si>
  <si>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</si>
  <si>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</si>
  <si>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</si>
  <si>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</si>
  <si>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</si>
  <si>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</si>
  <si>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</si>
  <si>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</si>
  <si>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</si>
  <si>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</si>
  <si>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</si>
  <si>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</si>
  <si>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</si>
  <si>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</si>
  <si>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</si>
  <si>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</si>
  <si>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</si>
  <si>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</si>
  <si>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</si>
  <si>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</si>
  <si>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</si>
  <si>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</si>
  <si>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</si>
  <si>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</si>
  <si>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</si>
  <si>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</si>
  <si>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</si>
  <si>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</si>
  <si>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</si>
  <si>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</si>
  <si>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</si>
  <si>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</si>
  <si>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</si>
  <si>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</si>
  <si>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</si>
  <si>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</si>
  <si>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</si>
  <si>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</si>
  <si>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</si>
  <si>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</si>
  <si>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</si>
  <si>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</si>
  <si>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</si>
  <si>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</si>
  <si>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</si>
  <si>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</si>
  <si>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</si>
  <si>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</si>
  <si>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</si>
  <si>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</si>
  <si>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</si>
  <si>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</si>
  <si>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</si>
  <si>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</si>
  <si>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</si>
  <si>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</si>
  <si>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</si>
  <si>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</si>
  <si>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</si>
  <si>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</si>
  <si>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</si>
  <si>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</si>
  <si>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</si>
  <si>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</si>
  <si>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</si>
  <si>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</si>
  <si>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</si>
  <si>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</si>
  <si>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</si>
  <si>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</si>
  <si>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</si>
  <si>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</si>
  <si>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</si>
  <si>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</si>
  <si>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</si>
  <si>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</si>
  <si>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</si>
  <si>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</si>
  <si>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</si>
  <si>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</si>
  <si>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</si>
  <si>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</si>
  <si>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</si>
  <si>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</si>
  <si>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</si>
  <si>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</si>
  <si>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</si>
  <si>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</si>
  <si>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</si>
  <si>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</si>
  <si>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</si>
  <si>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</si>
  <si>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</si>
  <si>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</si>
  <si>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</si>
  <si>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</si>
  <si>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</si>
  <si>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</si>
  <si>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</si>
  <si>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</si>
  <si>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</si>
  <si>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</si>
  <si>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</si>
  <si>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</si>
  <si>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</si>
  <si>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</si>
  <si>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</si>
  <si>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</si>
  <si>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</si>
  <si>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</si>
  <si>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</si>
  <si>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</si>
  <si>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</si>
  <si>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</si>
  <si>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</si>
  <si>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</si>
  <si>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</si>
  <si>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</si>
  <si>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</si>
  <si>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</si>
  <si>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</si>
  <si>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</si>
  <si>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</si>
  <si>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</si>
  <si>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</si>
  <si>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</si>
  <si>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</si>
  <si>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</si>
  <si>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</si>
  <si>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</si>
  <si>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</si>
  <si>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</si>
  <si>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</si>
  <si>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</si>
  <si>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</si>
  <si>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</si>
  <si>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</si>
  <si>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</si>
  <si>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</si>
  <si>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</si>
  <si>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</si>
  <si>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</si>
  <si>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</si>
  <si>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</si>
  <si>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</si>
  <si>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</si>
  <si>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</si>
  <si>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</si>
  <si>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</si>
  <si>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</si>
  <si>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</si>
  <si>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</si>
  <si>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</si>
  <si>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</si>
  <si>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</si>
  <si>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</si>
  <si>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</si>
  <si>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</si>
  <si>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</si>
  <si>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</si>
  <si>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</si>
  <si>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</si>
  <si>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</si>
  <si>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</si>
  <si>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</si>
  <si>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</si>
  <si>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</si>
  <si>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</si>
  <si>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</si>
  <si>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</si>
  <si>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</si>
  <si>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</si>
  <si>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</si>
  <si>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</si>
  <si>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</si>
  <si>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</si>
  <si>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</si>
  <si>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</si>
  <si>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</si>
  <si>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</si>
  <si>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</si>
  <si>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</si>
  <si>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</si>
  <si>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</si>
  <si>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</si>
  <si>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</si>
  <si>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</si>
  <si>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</si>
  <si>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</si>
  <si>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</si>
  <si>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</si>
  <si>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</si>
  <si>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</si>
  <si>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</si>
  <si>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</si>
  <si>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</si>
  <si>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</si>
  <si>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</si>
  <si>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</si>
  <si>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</si>
  <si>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</si>
  <si>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</si>
  <si>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</si>
  <si>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</si>
  <si>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</si>
  <si>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</si>
  <si>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</si>
  <si>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</si>
  <si>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</si>
  <si>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</si>
  <si>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</si>
  <si>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</si>
  <si>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</si>
  <si>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</si>
  <si>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</si>
  <si>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</si>
  <si>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</si>
  <si>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</si>
  <si>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</si>
  <si>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</si>
  <si>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</si>
  <si>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</si>
  <si>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</si>
  <si>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</si>
  <si>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</si>
  <si>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</si>
  <si>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</si>
  <si>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</si>
  <si>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</si>
  <si>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</si>
  <si>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</si>
  <si>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</si>
  <si>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</si>
  <si>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</si>
  <si>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</si>
  <si>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</si>
  <si>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</si>
  <si>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</si>
  <si>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</si>
  <si>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</si>
  <si>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</si>
  <si>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</si>
  <si>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</si>
  <si>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</si>
  <si>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</si>
  <si>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</si>
  <si>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</si>
  <si>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</si>
  <si>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</si>
  <si>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</si>
  <si>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</si>
  <si>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</si>
  <si>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</si>
  <si>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</si>
  <si>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</si>
  <si>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</si>
  <si>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</si>
  <si>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</si>
  <si>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</si>
  <si>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</si>
  <si>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</si>
  <si>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</si>
  <si>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</si>
  <si>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</si>
  <si>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</si>
  <si>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</si>
  <si>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</si>
  <si>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</si>
  <si>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</si>
  <si>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</si>
  <si>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</si>
  <si>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</si>
  <si>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</si>
  <si>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</si>
  <si>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</si>
  <si>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</si>
  <si>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</si>
  <si>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</si>
  <si>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</si>
  <si>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</si>
  <si>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</si>
  <si>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</si>
  <si>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</si>
  <si>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</si>
  <si>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</si>
  <si>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</si>
  <si>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</si>
  <si>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</si>
  <si>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</si>
  <si>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</si>
  <si>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</si>
  <si>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</si>
  <si>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</si>
  <si>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</si>
  <si>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</si>
  <si>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</si>
  <si>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</si>
  <si>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</si>
  <si>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</si>
  <si>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</si>
  <si>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</si>
  <si>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</si>
  <si>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</si>
  <si>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</si>
  <si>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</si>
  <si>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</si>
  <si>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</si>
  <si>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</si>
  <si>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</si>
  <si>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</si>
  <si>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</si>
  <si>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</si>
  <si>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</si>
  <si>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</si>
  <si>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</si>
  <si>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</si>
  <si>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</si>
  <si>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</si>
  <si>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</si>
  <si>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</si>
  <si>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</si>
  <si>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</si>
  <si>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</si>
  <si>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</si>
  <si>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</si>
  <si>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</si>
  <si>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</si>
  <si>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</si>
  <si>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</si>
  <si>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</si>
  <si>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</si>
  <si>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</si>
  <si>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</si>
  <si>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</si>
  <si>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</si>
  <si>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</si>
  <si>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</si>
  <si>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</si>
  <si>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</si>
  <si>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</si>
  <si>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</si>
  <si>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</si>
  <si>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</si>
  <si>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</si>
  <si>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</si>
  <si>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</si>
  <si>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</si>
  <si>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</si>
  <si>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</si>
  <si>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</si>
  <si>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</si>
  <si>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</si>
  <si>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</si>
  <si>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</si>
  <si>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</si>
  <si>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</si>
  <si>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</si>
  <si>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</si>
  <si>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</si>
  <si>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</si>
  <si>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</si>
  <si>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</si>
  <si>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</si>
  <si>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</si>
  <si>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</si>
  <si>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</si>
  <si>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</si>
  <si>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</si>
  <si>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</si>
  <si>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</si>
  <si>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</si>
  <si>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</si>
  <si>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</si>
  <si>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</si>
  <si>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</si>
  <si>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</si>
  <si>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</si>
  <si>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</si>
  <si>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</si>
  <si>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</si>
  <si>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</si>
  <si>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</si>
  <si>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</si>
  <si>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</si>
  <si>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</si>
  <si>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</si>
  <si>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</si>
  <si>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</si>
  <si>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</si>
  <si>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</si>
  <si>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</si>
  <si>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</si>
  <si>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</si>
  <si>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</si>
  <si>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</si>
  <si>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</si>
  <si>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</si>
  <si>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</si>
  <si>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</si>
  <si>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</si>
  <si>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</si>
  <si>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</si>
  <si>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</si>
  <si>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</si>
  <si>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</si>
  <si>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</si>
  <si>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</si>
  <si>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</si>
  <si>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</si>
  <si>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</si>
  <si>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</si>
  <si>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</si>
  <si>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</si>
  <si>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</si>
  <si>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</si>
  <si>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</si>
  <si>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</si>
  <si>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</si>
  <si>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</si>
  <si>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</si>
  <si>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</si>
  <si>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</si>
  <si>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</si>
  <si>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</si>
  <si>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</si>
  <si>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</si>
  <si>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</si>
  <si>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</si>
  <si>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</si>
  <si>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</si>
  <si>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</si>
  <si>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</si>
  <si>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</si>
  <si>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</si>
  <si>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</si>
  <si>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</si>
  <si>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</si>
  <si>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</si>
  <si>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</si>
  <si>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</si>
  <si>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</si>
  <si>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</si>
  <si>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</si>
  <si>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</si>
  <si>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</si>
  <si>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</si>
  <si>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</si>
  <si>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</si>
  <si>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</si>
  <si>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</si>
  <si>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</si>
  <si>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</si>
  <si>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</si>
  <si>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</si>
  <si>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</si>
  <si>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</si>
  <si>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</si>
  <si>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</si>
  <si>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</si>
  <si>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</si>
  <si>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</si>
  <si>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</si>
  <si>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</si>
  <si>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</si>
  <si>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</si>
  <si>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</si>
  <si>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</si>
  <si>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</si>
  <si>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</si>
  <si>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</si>
  <si>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</si>
  <si>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</si>
  <si>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</si>
  <si>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</si>
  <si>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</si>
  <si>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</si>
  <si>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</si>
  <si>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</si>
  <si>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</si>
  <si>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</si>
  <si>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</si>
  <si>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</si>
  <si>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</si>
  <si>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</si>
  <si>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</si>
  <si>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</si>
  <si>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</si>
  <si>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</si>
  <si>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</si>
  <si>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</si>
  <si>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</si>
  <si>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</si>
  <si>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</si>
  <si>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</si>
  <si>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</si>
  <si>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</si>
  <si>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</si>
  <si>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</si>
  <si>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</si>
  <si>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</si>
  <si>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</si>
  <si>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</si>
  <si>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</si>
  <si>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</si>
  <si>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</si>
  <si>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</si>
  <si>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</si>
  <si>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</si>
  <si>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</si>
  <si>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</si>
  <si>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</si>
  <si>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</si>
  <si>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</si>
  <si>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</si>
  <si>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</si>
  <si>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</si>
  <si>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</si>
  <si>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</si>
  <si>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</si>
  <si>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</si>
  <si>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</si>
  <si>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</si>
  <si>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</si>
  <si>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</si>
  <si>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</si>
  <si>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</si>
  <si>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</si>
  <si>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</si>
  <si>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</si>
  <si>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</si>
  <si>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</si>
  <si>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</si>
  <si>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</si>
  <si>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</si>
  <si>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</si>
  <si>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</si>
  <si>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</si>
  <si>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</si>
  <si>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</si>
  <si>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</si>
  <si>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</si>
  <si>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</si>
  <si>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</si>
  <si>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</si>
  <si>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</si>
  <si>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</si>
  <si>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</si>
  <si>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</si>
  <si>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</si>
  <si>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</si>
  <si>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</si>
  <si>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</si>
  <si>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</si>
  <si>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</si>
  <si>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</si>
  <si>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</si>
  <si>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</si>
  <si>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</si>
  <si>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</si>
  <si>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</si>
  <si>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</si>
  <si>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</si>
  <si>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</si>
  <si>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</si>
  <si>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</si>
  <si>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</si>
  <si>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</si>
  <si>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</si>
  <si>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</si>
  <si>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</si>
  <si>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</si>
  <si>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</si>
  <si>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</si>
  <si>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</si>
  <si>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</si>
  <si>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</si>
  <si>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</si>
  <si>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</si>
  <si>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</si>
  <si>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</si>
  <si>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</si>
  <si>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</si>
  <si>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</si>
  <si>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</si>
  <si>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</si>
  <si>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</si>
  <si>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</si>
  <si>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</si>
  <si>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</si>
  <si>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</si>
  <si>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</si>
  <si>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</si>
  <si>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</si>
  <si>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</si>
  <si>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</si>
  <si>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</si>
  <si>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</si>
  <si>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</si>
  <si>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</si>
  <si>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</si>
  <si>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</si>
  <si>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</si>
  <si>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</si>
  <si>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</si>
  <si>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</si>
  <si>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</si>
  <si>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</si>
  <si>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</si>
  <si>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</si>
  <si>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</si>
  <si>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</si>
  <si>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</si>
  <si>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</si>
  <si>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</si>
  <si>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</si>
  <si>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</si>
  <si>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</si>
  <si>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</si>
  <si>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</si>
  <si>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</si>
  <si>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</si>
  <si>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</si>
  <si>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</si>
  <si>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</si>
  <si>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</si>
  <si>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</si>
  <si>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</si>
  <si>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</si>
  <si>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</si>
  <si>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</si>
  <si>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</si>
  <si>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</si>
  <si>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</si>
  <si>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</si>
  <si>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</si>
  <si>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</si>
  <si>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</si>
  <si>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</si>
  <si>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</si>
  <si>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</si>
  <si>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</si>
  <si>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</si>
  <si>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</si>
  <si>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</si>
  <si>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</si>
  <si>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</si>
  <si>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</si>
  <si>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</si>
  <si>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</si>
  <si>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</si>
  <si>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</si>
  <si>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</si>
  <si>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</si>
  <si>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</si>
  <si>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</si>
  <si>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</si>
  <si>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</si>
  <si>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</si>
  <si>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</si>
  <si>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</si>
  <si>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</si>
  <si>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</si>
  <si>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</si>
  <si>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</si>
  <si>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</si>
  <si>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</si>
  <si>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</si>
  <si>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</si>
  <si>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</si>
  <si>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</si>
  <si>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</si>
  <si>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</si>
  <si>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</si>
  <si>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</si>
  <si>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</si>
  <si>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</si>
  <si>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</si>
  <si>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</si>
  <si>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</si>
  <si>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</si>
  <si>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</si>
  <si>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</si>
  <si>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</si>
  <si>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</si>
  <si>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</si>
  <si>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</si>
  <si>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</si>
  <si>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</si>
  <si>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</si>
  <si>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</si>
  <si>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</si>
  <si>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</si>
  <si>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</si>
  <si>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</si>
  <si>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</si>
  <si>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</si>
  <si>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</si>
  <si>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</si>
  <si>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</si>
  <si>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</si>
  <si>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</si>
  <si>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</si>
  <si>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</si>
  <si>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</si>
  <si>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</si>
  <si>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</si>
  <si>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</si>
  <si>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</si>
  <si>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</si>
  <si>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</si>
  <si>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</si>
  <si>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</si>
  <si>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</si>
  <si>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</si>
  <si>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</si>
  <si>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</si>
  <si>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</si>
  <si>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</si>
  <si>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</si>
  <si>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</si>
  <si>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</si>
  <si>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</si>
  <si>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</si>
  <si>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</si>
  <si>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</si>
  <si>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</si>
  <si>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</si>
  <si>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</si>
  <si>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</si>
  <si>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</si>
  <si>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</si>
  <si>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</si>
  <si>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</si>
  <si>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</si>
  <si>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</si>
  <si>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</si>
  <si>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</si>
  <si>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</si>
  <si>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</si>
  <si>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</si>
  <si>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</si>
  <si>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</si>
  <si>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</si>
  <si>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</si>
  <si>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</si>
  <si>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</si>
  <si>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</si>
  <si>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</si>
  <si>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</si>
  <si>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</si>
  <si>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</si>
  <si>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</si>
  <si>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</si>
  <si>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</si>
  <si>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</si>
  <si>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</si>
  <si>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</si>
  <si>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</si>
  <si>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</si>
  <si>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</si>
  <si>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</si>
  <si>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</si>
  <si>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</si>
  <si>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</si>
  <si>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</si>
  <si>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</si>
  <si>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</si>
  <si>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</si>
  <si>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</si>
  <si>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</si>
  <si>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</si>
  <si>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</si>
  <si>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</si>
  <si>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</si>
  <si>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</si>
  <si>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</si>
  <si>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</si>
  <si>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</si>
  <si>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</si>
  <si>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</si>
  <si>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</si>
  <si>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</si>
  <si>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</si>
  <si>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</si>
  <si>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</si>
  <si>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</si>
  <si>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</si>
  <si>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</si>
  <si>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</si>
  <si>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</si>
  <si>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</si>
  <si>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</si>
  <si>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</si>
  <si>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</si>
  <si>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</si>
  <si>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</si>
  <si>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</si>
  <si>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</si>
  <si>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</si>
  <si>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</si>
  <si>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</si>
  <si>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</si>
  <si>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</si>
  <si>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</si>
  <si>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</si>
  <si>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</si>
  <si>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</si>
  <si>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</si>
  <si>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</si>
  <si>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</si>
  <si>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</si>
  <si>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</si>
  <si>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</si>
  <si>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</si>
  <si>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</si>
  <si>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</si>
  <si>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</si>
  <si>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</si>
  <si>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</si>
  <si>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</si>
  <si>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</si>
  <si>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</si>
  <si>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</si>
  <si>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</si>
  <si>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</si>
  <si>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</si>
  <si>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</si>
  <si>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</si>
  <si>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</si>
  <si>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</si>
  <si>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</si>
  <si>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</si>
  <si>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</si>
  <si>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</si>
  <si>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</si>
  <si>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</si>
  <si>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</si>
  <si>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</si>
  <si>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</si>
  <si>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</si>
  <si>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</si>
  <si>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</si>
  <si>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</si>
  <si>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</si>
  <si>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</si>
  <si>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</si>
  <si>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</si>
  <si>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</si>
  <si>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</si>
  <si>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</si>
  <si>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</si>
  <si>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</si>
  <si>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</si>
  <si>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</si>
  <si>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Austria Technologie und Systemtechnik AG</t>
  </si>
  <si>
    <t>This sheet is valid for all products shipped by AT&amp;S Group to it's customers and reflects materials which remain on our products.</t>
  </si>
  <si>
    <t>Fabrikgasse 13, 8700 Leoben, Austria</t>
  </si>
  <si>
    <t>Theresa Gruber</t>
  </si>
  <si>
    <t>t.gruber@ats.net</t>
  </si>
  <si>
    <t xml:space="preserve">(+43) 3842 200 </t>
  </si>
  <si>
    <t>Alexandre Allaire</t>
  </si>
  <si>
    <t>Vice President Corporate Procurement</t>
  </si>
  <si>
    <t>A.Allaire@ats.net</t>
  </si>
  <si>
    <t>+852 3556 6862</t>
  </si>
  <si>
    <t>Malaysia Smelting Corporation (MSC)：CID001105  /  Thaisarco：CID001898
The smelters may source from the DRC/covered countries, in addition to other countries but all of these smelters are compliant with the RMA Program.</t>
  </si>
  <si>
    <t>100%</t>
  </si>
  <si>
    <t>AT&amp;S has the requirement of conflict free sourcing as part of its General Term and Conditions of Purchasing as well as it is addressed in the Declaration on Business Ethics and Conduct.</t>
  </si>
  <si>
    <t>http://ats.net/company/corporate-social-responsibility/conflict-minerals/</t>
  </si>
  <si>
    <t xml:space="preserve">AT&amp;S requests from suppliers that all smelters are listed on the conformant smelter list released by RMI. AT&amp;S has the requirement of conflict free sourcing as part of ist General Term and Conditions of Purchasing as well as it is addressed in the AT&amp;S Supplier Code of Conduct. </t>
  </si>
  <si>
    <t xml:space="preserve">AT&amp;S has the requirement of conflict free sourcing as part of its General Term and Conditions of Purchasing as well as it is addressed in the in the AT&amp;S Supplier Code of Conduct. </t>
  </si>
  <si>
    <t>AT&amp;S always uses the RMI templates to retrieve information from suppliers.</t>
  </si>
  <si>
    <t xml:space="preserve">AT&amp;S expectation is in line with RMI and all smelter lists are matched with the most recent RMI conformant smelter list. </t>
  </si>
  <si>
    <t>80 Moo 8 Sakdidej Road, Tambon Vichit, Amphur Muang, Phuket 83000</t>
  </si>
  <si>
    <t xml:space="preserve">Mr. Petcharat </t>
  </si>
  <si>
    <t>petcharat@thaisarco.com</t>
  </si>
  <si>
    <t xml:space="preserve">PT Sumber Jaya Indah </t>
  </si>
  <si>
    <t xml:space="preserve">Indonesia </t>
  </si>
  <si>
    <t xml:space="preserve">PT Timah (Persero) Tbk Mentok </t>
  </si>
  <si>
    <t>Jl Jenderal Sudirman 51
Pangkal Pinang 33121</t>
  </si>
  <si>
    <t>Dul Fitriandi</t>
  </si>
  <si>
    <t>dul.fitriandi@timahindustri.com</t>
  </si>
  <si>
    <t>PT timah</t>
  </si>
  <si>
    <t>Indonesia</t>
  </si>
  <si>
    <t>Gemuruh, Kundur Kepulauan Riau</t>
  </si>
  <si>
    <t>Thilaea SEZ</t>
  </si>
  <si>
    <t>Mr.CS Park</t>
  </si>
  <si>
    <t>pcs454@oneduksan.com</t>
  </si>
  <si>
    <t>Eastern Ming, Aung Pyi San</t>
  </si>
  <si>
    <t>Thaninthari, Myanmar</t>
  </si>
  <si>
    <t>A.Greinerstraat 14</t>
  </si>
  <si>
    <t>Shared Operational Function Procurement</t>
  </si>
  <si>
    <t>sustainable.procurement@umicore.com</t>
  </si>
  <si>
    <t>none</t>
  </si>
  <si>
    <t>recycled</t>
  </si>
  <si>
    <t xml:space="preserve">Rodovia 421, Km 1,1 nº 917 </t>
  </si>
  <si>
    <t>Mr. Vagner Torrente - President</t>
  </si>
  <si>
    <t>dp@torparticipacoes.com.br</t>
  </si>
  <si>
    <t>None Required - RMI  certified conflict free</t>
  </si>
  <si>
    <t>Private Mines in the Ariquemes Rondonia region of Brazil</t>
  </si>
  <si>
    <t>Brazil</t>
  </si>
  <si>
    <t>http://www.whitesolder.com.br/images/stories/ws_conflict_english.pdf</t>
  </si>
  <si>
    <t>2368East Enterprise Parkway</t>
  </si>
  <si>
    <t>Stan Rothschild</t>
  </si>
  <si>
    <t>SROTHSCHILD@metallicresources.com</t>
  </si>
  <si>
    <t>Recycled scrap material</t>
  </si>
  <si>
    <t xml:space="preserve">Recycled </t>
  </si>
  <si>
    <t>http://metallicresources.com/</t>
  </si>
  <si>
    <t xml:space="preserve">1st floor, No. B  Bank Building Guomoa Rd </t>
  </si>
  <si>
    <t>http://www.czzp.cn/detail/showent_269984.html</t>
  </si>
  <si>
    <t>131 Baita Road</t>
  </si>
  <si>
    <t>Sales - Operations</t>
  </si>
  <si>
    <t>http://mail.yhtin.cn/</t>
  </si>
  <si>
    <t>Gejiu &amp; Yunnan China</t>
  </si>
  <si>
    <t>China</t>
  </si>
  <si>
    <t>http://www.conflictfreesourcing.org/media/docs/GeijuNonFerrousMetalProcessingCoLtd_conflictmineralspolicy.pdf</t>
  </si>
  <si>
    <t>South Industrial Park</t>
  </si>
  <si>
    <t>dizxy@163.com</t>
  </si>
  <si>
    <t>Inner Mongolia</t>
  </si>
  <si>
    <t>djzxy.cnmc.com.cn</t>
  </si>
  <si>
    <t>9 Guizhong Ave</t>
  </si>
  <si>
    <t>Kawasan Industri dan Pelabuhan Air Kantung Jelitik</t>
  </si>
  <si>
    <t>Santosa Prasetija</t>
  </si>
  <si>
    <t> sanpras1205@gmail.com</t>
  </si>
  <si>
    <t>Blok Mapur-Cit, Blok Bemban Utara, Blok Kepuh Utara</t>
  </si>
  <si>
    <t>Kab. Bangka, Indonesia/ Kab. Bangka Tengah, Indonesia</t>
  </si>
  <si>
    <t>CID001463</t>
    <phoneticPr fontId="0" type="noConversion"/>
  </si>
  <si>
    <t>CID001468</t>
    <phoneticPr fontId="0" type="noConversion"/>
  </si>
  <si>
    <t>CID001875</t>
    <phoneticPr fontId="0" type="noConversion"/>
  </si>
  <si>
    <t>CID002557</t>
    <phoneticPr fontId="0" type="noConversion"/>
  </si>
  <si>
    <t>Jl. Laks Malahayati rt.001 rw.001, Kel. Air Mawar, Kec. Bukit Intan</t>
  </si>
  <si>
    <t>Venny</t>
  </si>
  <si>
    <t>venny@imligroup.com</t>
  </si>
  <si>
    <t>―</t>
  </si>
  <si>
    <t>TinPT Bukit Timah</t>
  </si>
  <si>
    <t>TinPT Rajawali Rimba Perkasa</t>
  </si>
  <si>
    <t>Hong Kong SAR (see also separate country code entry under HK)</t>
  </si>
  <si>
    <t>Global Tungsten &amp; Powders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</si>
</sst>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28"/>
    </font>
    <font>
      <u/>
      <sz val="12"/>
      <color rgb="FF0000FF"/>
      <name val="Cambria"/>
      <family val="3"/>
      <charset val="128"/>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8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
      <left style="thin">
        <color rgb="FF003366"/>
      </left>
      <right/>
      <top style="thin">
        <color indexed="56"/>
      </top>
      <bottom style="thin">
        <color indexed="5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indexed="64"/>
      </left>
      <right style="thin">
        <color indexed="64"/>
      </right>
      <top style="thin">
        <color indexed="64"/>
      </top>
      <bottom style="thin">
        <color indexed="64"/>
      </bottom>
      <diagonal/>
    </border>
    <border>
      <left style="thin">
        <color rgb="FF003366"/>
      </left>
      <right style="thin">
        <color rgb="FF003366"/>
      </right>
      <top style="thin">
        <color rgb="FF003366"/>
      </top>
      <bottom/>
      <diagonal/>
    </border>
    <border>
      <left/>
      <right style="thin">
        <color rgb="FF003366"/>
      </right>
      <top style="thin">
        <color rgb="FF003366"/>
      </top>
      <bottom/>
      <diagonal/>
    </border>
    <border>
      <left style="thin">
        <color auto="1"/>
      </left>
      <right style="thick">
        <color auto="1"/>
      </right>
      <top style="thin">
        <color auto="1"/>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7" fillId="0" borderId="0"/>
    <xf numFmtId="0" fontId="87"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7"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7" fillId="0" borderId="0"/>
    <xf numFmtId="0" fontId="73" fillId="0" borderId="0"/>
    <xf numFmtId="0" fontId="55" fillId="0" borderId="0"/>
    <xf numFmtId="0" fontId="55" fillId="0" borderId="0"/>
    <xf numFmtId="0" fontId="55" fillId="0" borderId="0"/>
    <xf numFmtId="0" fontId="55" fillId="0" borderId="0"/>
    <xf numFmtId="0" fontId="55" fillId="0" borderId="0"/>
    <xf numFmtId="0" fontId="87" fillId="0" borderId="0"/>
    <xf numFmtId="0" fontId="55" fillId="0" borderId="0"/>
    <xf numFmtId="0" fontId="87"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73"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5" fillId="0" borderId="0"/>
    <xf numFmtId="0" fontId="55" fillId="0" borderId="0"/>
    <xf numFmtId="168" fontId="2" fillId="0" borderId="0"/>
    <xf numFmtId="168" fontId="2" fillId="0" borderId="0"/>
    <xf numFmtId="0" fontId="74" fillId="0" borderId="0"/>
    <xf numFmtId="0" fontId="87"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1" fillId="0" borderId="0"/>
  </cellStyleXfs>
  <cellXfs count="42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89"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89" fillId="0" borderId="0" xfId="502" applyFont="1" applyAlignment="1">
      <alignment horizontal="justify" vertical="top"/>
    </xf>
    <xf numFmtId="0" fontId="54"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1" fillId="0" borderId="0" xfId="502" applyFont="1" applyAlignment="1">
      <alignment vertical="top" wrapText="1"/>
    </xf>
    <xf numFmtId="0" fontId="91" fillId="0" borderId="0" xfId="0" applyFont="1"/>
    <xf numFmtId="168" fontId="53"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9" fillId="0" borderId="0" xfId="507" applyFont="1" applyAlignment="1">
      <alignment horizontal="left" vertical="top" wrapText="1"/>
    </xf>
    <xf numFmtId="0" fontId="85"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76" xfId="0" applyBorder="1" applyAlignment="1">
      <alignment vertical="center" wrapText="1"/>
    </xf>
    <xf numFmtId="0" fontId="0" fillId="37" borderId="77" xfId="0" applyFill="1" applyBorder="1" applyAlignment="1">
      <alignment horizontal="left" vertical="center" wrapText="1"/>
    </xf>
    <xf numFmtId="0" fontId="0" fillId="0" borderId="76" xfId="0" applyBorder="1" applyProtection="1">
      <protection locked="0"/>
    </xf>
    <xf numFmtId="0" fontId="0" fillId="0" borderId="76" xfId="0" applyBorder="1" applyAlignment="1" applyProtection="1">
      <alignment vertical="center" wrapText="1"/>
      <protection locked="0"/>
    </xf>
    <xf numFmtId="0" fontId="0" fillId="37" borderId="78" xfId="0" applyFill="1" applyBorder="1" applyAlignment="1" applyProtection="1">
      <alignment horizontal="left" vertical="center" wrapText="1"/>
      <protection locked="0"/>
    </xf>
    <xf numFmtId="0" fontId="0" fillId="37" borderId="77" xfId="0" applyFill="1" applyBorder="1" applyAlignment="1" applyProtection="1">
      <alignment horizontal="left" vertical="center" wrapText="1"/>
      <protection locked="0"/>
    </xf>
    <xf numFmtId="0" fontId="0" fillId="0" borderId="79" xfId="0" applyBorder="1" applyAlignment="1" applyProtection="1">
      <alignment vertical="center" wrapText="1"/>
      <protection locked="0"/>
    </xf>
    <xf numFmtId="0" fontId="0" fillId="33" borderId="76" xfId="0" applyFill="1" applyBorder="1" applyAlignment="1" applyProtection="1">
      <alignment horizontal="left" vertical="center" wrapText="1"/>
      <protection locked="0"/>
    </xf>
    <xf numFmtId="0" fontId="0" fillId="0" borderId="76" xfId="0" applyBorder="1" applyAlignment="1" applyProtection="1">
      <alignment vertical="center" wrapText="1"/>
      <protection locked="0" hidden="1"/>
    </xf>
    <xf numFmtId="0" fontId="0" fillId="0" borderId="19" xfId="0" applyBorder="1" applyProtection="1">
      <protection locked="0"/>
    </xf>
    <xf numFmtId="0" fontId="0" fillId="38" borderId="48" xfId="0" applyFill="1" applyBorder="1" applyAlignment="1" applyProtection="1">
      <alignment horizontal="left" vertical="center" wrapText="1"/>
      <protection locked="0"/>
    </xf>
    <xf numFmtId="0" fontId="0" fillId="37" borderId="19" xfId="0" applyFill="1" applyBorder="1" applyAlignment="1" applyProtection="1">
      <alignment horizontal="left" vertical="center" wrapText="1"/>
      <protection locked="0"/>
    </xf>
    <xf numFmtId="0" fontId="0" fillId="33" borderId="80" xfId="0" applyFill="1" applyBorder="1" applyAlignment="1" applyProtection="1">
      <alignment horizontal="left" vertical="center" wrapText="1"/>
      <protection locked="0" hidden="1"/>
    </xf>
    <xf numFmtId="0" fontId="0" fillId="33" borderId="81" xfId="0" applyFill="1" applyBorder="1" applyAlignment="1" applyProtection="1">
      <alignment horizontal="left" vertical="center" wrapText="1"/>
      <protection locked="0" hidden="1"/>
    </xf>
    <xf numFmtId="0" fontId="0" fillId="33" borderId="81" xfId="0"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70" xfId="0" applyBorder="1" applyAlignment="1" applyProtection="1">
      <alignment horizontal="left" wrapText="1"/>
      <protection locked="0"/>
    </xf>
    <xf numFmtId="0" fontId="0" fillId="0" borderId="71"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11" fillId="37" borderId="74" xfId="0" applyFont="1" applyFill="1" applyBorder="1" applyAlignment="1" applyProtection="1">
      <alignment horizontal="left" vertical="center" wrapText="1"/>
      <protection locked="0"/>
    </xf>
    <xf numFmtId="0" fontId="11" fillId="37" borderId="75"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5" fillId="37" borderId="58" xfId="0" applyFont="1" applyFill="1" applyBorder="1" applyAlignment="1" applyProtection="1">
      <alignment horizontal="left" vertical="center"/>
      <protection locked="0"/>
    </xf>
    <xf numFmtId="0" fontId="15" fillId="37" borderId="10" xfId="0" applyFont="1" applyFill="1" applyBorder="1" applyAlignment="1" applyProtection="1">
      <alignment horizontal="left" vertical="center"/>
      <protection locked="0"/>
    </xf>
    <xf numFmtId="0" fontId="15" fillId="37" borderId="70" xfId="0" applyFont="1" applyFill="1" applyBorder="1" applyAlignment="1" applyProtection="1">
      <alignment horizontal="left" vertical="center" wrapText="1"/>
      <protection locked="0"/>
    </xf>
    <xf numFmtId="0" fontId="15" fillId="37" borderId="71" xfId="0"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7" borderId="58" xfId="487" applyFill="1" applyBorder="1" applyAlignment="1" applyProtection="1">
      <protection locked="0"/>
    </xf>
    <xf numFmtId="0" fontId="8" fillId="37" borderId="10" xfId="487" applyFill="1" applyBorder="1" applyAlignment="1"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7" borderId="58" xfId="0" applyFont="1" applyFill="1" applyBorder="1" applyAlignment="1" applyProtection="1">
      <alignment horizontal="left" vertical="center" wrapText="1"/>
      <protection locked="0"/>
    </xf>
    <xf numFmtId="0" fontId="15" fillId="37" borderId="10" xfId="0" applyFont="1" applyFill="1" applyBorder="1" applyAlignment="1" applyProtection="1">
      <alignment horizontal="left" vertical="center" wrapText="1"/>
      <protection locked="0"/>
    </xf>
    <xf numFmtId="0" fontId="15" fillId="37"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0" fontId="15" fillId="37" borderId="68"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97" fillId="37" borderId="58" xfId="0" applyFont="1" applyFill="1" applyBorder="1" applyAlignment="1" applyProtection="1">
      <alignment horizontal="left" vertical="center" wrapText="1"/>
      <protection locked="0"/>
    </xf>
    <xf numFmtId="0" fontId="97" fillId="37" borderId="10"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8" fillId="37" borderId="70" xfId="0" applyFont="1" applyFill="1" applyBorder="1" applyAlignment="1" applyProtection="1">
      <alignment horizontal="left" vertical="center" wrapText="1"/>
      <protection locked="0"/>
    </xf>
    <xf numFmtId="0" fontId="98" fillId="37" borderId="71" xfId="0" applyFont="1" applyFill="1" applyBorder="1" applyAlignment="1" applyProtection="1">
      <alignment horizontal="left" vertical="center" wrapText="1"/>
      <protection locked="0"/>
    </xf>
    <xf numFmtId="0" fontId="8" fillId="37" borderId="70" xfId="487" applyFill="1" applyBorder="1" applyAlignment="1" applyProtection="1">
      <protection locked="0"/>
    </xf>
    <xf numFmtId="0" fontId="8" fillId="37" borderId="71" xfId="487" applyFill="1" applyBorder="1" applyAlignment="1" applyProtection="1">
      <protection locked="0"/>
    </xf>
    <xf numFmtId="0" fontId="11" fillId="37" borderId="73" xfId="0" applyFont="1" applyFill="1" applyBorder="1" applyAlignment="1" applyProtection="1">
      <alignment horizontal="left" vertical="center" wrapText="1"/>
      <protection locked="0"/>
    </xf>
    <xf numFmtId="0" fontId="15" fillId="0" borderId="72" xfId="0" applyFont="1" applyBorder="1" applyAlignment="1" applyProtection="1">
      <alignment horizontal="left" vertical="center" wrapText="1"/>
      <protection locked="0"/>
    </xf>
    <xf numFmtId="0" fontId="15" fillId="0" borderId="71" xfId="0"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1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S\grubert\Desktop\RMI_CMRT_6.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ubert\AppData\Local\Temp\Temp1_CMRT%20%20EMRT%20(00000002).ZIP\CMRT_6.31(Chip-R)_20230620_Keyota%20Wash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rubert\AppData\Local\Temp\Temp1_Korea%20Technic.zip\RMI_CMRT_6.31.June2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Allaire@ats.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ats.net/company/corporate-social-responsibility/conflict-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23"/>
      <c r="B2" s="5" t="s">
        <v>837</v>
      </c>
      <c r="C2" s="3"/>
      <c r="D2" s="175"/>
      <c r="E2" s="3"/>
      <c r="F2" s="3"/>
      <c r="G2" s="25"/>
    </row>
    <row r="3" spans="1:7">
      <c r="A3" s="323"/>
      <c r="B3" s="3" t="s">
        <v>829</v>
      </c>
      <c r="C3" s="5"/>
      <c r="D3" s="176"/>
      <c r="E3" s="3"/>
      <c r="F3" s="5"/>
      <c r="G3" s="25"/>
    </row>
    <row r="4" spans="1:7" ht="15.75">
      <c r="A4" s="323"/>
      <c r="B4" s="30" t="s">
        <v>839</v>
      </c>
      <c r="C4" s="6"/>
      <c r="D4" s="177"/>
      <c r="E4" s="3"/>
      <c r="F4" s="6"/>
      <c r="G4" s="25"/>
    </row>
    <row r="5" spans="1:7">
      <c r="A5" s="323"/>
      <c r="B5" s="29" t="s">
        <v>1030</v>
      </c>
      <c r="C5" s="4"/>
      <c r="D5" s="178"/>
      <c r="E5" s="3"/>
      <c r="F5" s="4"/>
      <c r="G5" s="25"/>
    </row>
    <row r="6" spans="1:7">
      <c r="A6" s="323"/>
      <c r="B6" s="3"/>
      <c r="C6" s="3"/>
      <c r="D6" s="175"/>
      <c r="E6" s="3"/>
      <c r="F6" s="3"/>
      <c r="G6" s="25"/>
    </row>
    <row r="7" spans="1:7">
      <c r="A7" s="323"/>
      <c r="B7" s="3"/>
      <c r="C7" s="3"/>
      <c r="D7" s="175"/>
      <c r="E7" s="3"/>
      <c r="F7" s="3"/>
      <c r="G7" s="25"/>
    </row>
    <row r="8" spans="1:7">
      <c r="A8" s="323"/>
      <c r="B8" s="3"/>
      <c r="C8" s="3"/>
      <c r="D8" s="175"/>
      <c r="E8" s="3"/>
      <c r="F8" s="3"/>
      <c r="G8" s="25"/>
    </row>
    <row r="9" spans="1:7">
      <c r="A9" s="323"/>
      <c r="B9" s="326" t="s">
        <v>840</v>
      </c>
      <c r="C9" s="326"/>
      <c r="D9" s="326"/>
      <c r="E9" s="326"/>
      <c r="F9" s="326"/>
      <c r="G9" s="25"/>
    </row>
    <row r="10" spans="1:7" ht="27" customHeight="1">
      <c r="A10" s="323"/>
      <c r="B10" s="327" t="s">
        <v>434</v>
      </c>
      <c r="C10" s="327"/>
      <c r="D10" s="327"/>
      <c r="E10" s="327"/>
      <c r="F10" s="327"/>
      <c r="G10" s="25"/>
    </row>
    <row r="11" spans="1:7" ht="27" customHeight="1">
      <c r="A11" s="323"/>
      <c r="B11" s="328"/>
      <c r="C11" s="328"/>
      <c r="D11" s="328"/>
      <c r="E11" s="328"/>
      <c r="F11" s="328"/>
      <c r="G11" s="25"/>
    </row>
    <row r="12" spans="1:7">
      <c r="A12" s="323"/>
      <c r="B12" s="31" t="s">
        <v>838</v>
      </c>
      <c r="C12" s="32" t="s">
        <v>841</v>
      </c>
      <c r="D12" s="179" t="s">
        <v>842</v>
      </c>
      <c r="E12" s="32" t="s">
        <v>608</v>
      </c>
      <c r="F12" s="32" t="s">
        <v>609</v>
      </c>
      <c r="G12" s="25"/>
    </row>
    <row r="13" spans="1:7" ht="33.75">
      <c r="A13" s="323"/>
      <c r="B13" s="2">
        <v>1</v>
      </c>
      <c r="C13" s="27" t="s">
        <v>1078</v>
      </c>
      <c r="D13" s="28" t="s">
        <v>866</v>
      </c>
      <c r="E13" s="163" t="s">
        <v>843</v>
      </c>
      <c r="F13" s="163"/>
      <c r="G13" s="25"/>
    </row>
    <row r="14" spans="1:7" ht="33.75">
      <c r="A14" s="323"/>
      <c r="B14" s="2">
        <v>2</v>
      </c>
      <c r="C14" s="27" t="s">
        <v>1078</v>
      </c>
      <c r="D14" s="28" t="s">
        <v>1015</v>
      </c>
      <c r="E14" s="163" t="s">
        <v>526</v>
      </c>
      <c r="F14" s="163" t="s">
        <v>527</v>
      </c>
      <c r="G14" s="25"/>
    </row>
    <row r="15" spans="1:7" ht="89.1" customHeight="1">
      <c r="A15" s="323"/>
      <c r="B15" s="308">
        <v>2.0099999999999998</v>
      </c>
      <c r="C15" s="320" t="s">
        <v>1078</v>
      </c>
      <c r="D15" s="329" t="s">
        <v>2229</v>
      </c>
      <c r="E15" s="164" t="s">
        <v>610</v>
      </c>
      <c r="F15" s="164" t="s">
        <v>613</v>
      </c>
      <c r="G15" s="25"/>
    </row>
    <row r="16" spans="1:7" ht="99" customHeight="1">
      <c r="A16" s="323"/>
      <c r="B16" s="309"/>
      <c r="C16" s="321"/>
      <c r="D16" s="330"/>
      <c r="E16" s="165"/>
      <c r="F16" s="165" t="s">
        <v>611</v>
      </c>
      <c r="G16" s="25"/>
    </row>
    <row r="17" spans="1:7" ht="63" customHeight="1">
      <c r="A17" s="323"/>
      <c r="B17" s="310"/>
      <c r="C17" s="322"/>
      <c r="D17" s="331"/>
      <c r="E17" s="27"/>
      <c r="F17" s="27" t="s">
        <v>612</v>
      </c>
      <c r="G17" s="25"/>
    </row>
    <row r="18" spans="1:7" ht="117" customHeight="1">
      <c r="A18" s="323"/>
      <c r="B18" s="308">
        <v>2.02</v>
      </c>
      <c r="C18" s="320" t="s">
        <v>1078</v>
      </c>
      <c r="D18" s="329" t="s">
        <v>2230</v>
      </c>
      <c r="E18" s="164" t="s">
        <v>435</v>
      </c>
      <c r="F18" s="164" t="s">
        <v>521</v>
      </c>
      <c r="G18" s="25"/>
    </row>
    <row r="19" spans="1:7" ht="71.099999999999994" customHeight="1">
      <c r="A19" s="323"/>
      <c r="B19" s="309"/>
      <c r="C19" s="321"/>
      <c r="D19" s="330"/>
      <c r="E19" s="165" t="s">
        <v>525</v>
      </c>
      <c r="F19" s="165" t="s">
        <v>436</v>
      </c>
      <c r="G19" s="25"/>
    </row>
    <row r="20" spans="1:7" ht="90.75" customHeight="1">
      <c r="A20" s="323"/>
      <c r="B20" s="309"/>
      <c r="C20" s="321"/>
      <c r="D20" s="330"/>
      <c r="E20" s="165"/>
      <c r="F20" s="165" t="s">
        <v>615</v>
      </c>
      <c r="G20" s="25"/>
    </row>
    <row r="21" spans="1:7" ht="74.25" customHeight="1">
      <c r="A21" s="323"/>
      <c r="B21" s="310"/>
      <c r="C21" s="322"/>
      <c r="D21" s="331"/>
      <c r="E21" s="27"/>
      <c r="F21" s="27" t="s">
        <v>614</v>
      </c>
      <c r="G21" s="25"/>
    </row>
    <row r="22" spans="1:7" ht="90" customHeight="1">
      <c r="A22" s="323"/>
      <c r="B22" s="314">
        <v>2.0299999999999998</v>
      </c>
      <c r="C22" s="314" t="s">
        <v>812</v>
      </c>
      <c r="D22" s="317" t="s">
        <v>2231</v>
      </c>
      <c r="E22" s="320" t="s">
        <v>433</v>
      </c>
      <c r="F22" s="164" t="s">
        <v>456</v>
      </c>
      <c r="G22" s="25"/>
    </row>
    <row r="23" spans="1:7" ht="109.5" customHeight="1">
      <c r="A23" s="323"/>
      <c r="B23" s="315"/>
      <c r="C23" s="315"/>
      <c r="D23" s="318"/>
      <c r="E23" s="321"/>
      <c r="F23" s="165" t="s">
        <v>813</v>
      </c>
      <c r="G23" s="25"/>
    </row>
    <row r="24" spans="1:7" ht="74.25" customHeight="1">
      <c r="A24" s="323"/>
      <c r="B24" s="316"/>
      <c r="C24" s="316"/>
      <c r="D24" s="319"/>
      <c r="E24" s="322"/>
      <c r="F24" s="27" t="s">
        <v>432</v>
      </c>
      <c r="G24" s="25"/>
    </row>
    <row r="25" spans="1:7" ht="72" customHeight="1">
      <c r="A25" s="323"/>
      <c r="B25" s="2" t="s">
        <v>454</v>
      </c>
      <c r="C25" s="27" t="s">
        <v>455</v>
      </c>
      <c r="D25" s="28" t="s">
        <v>2232</v>
      </c>
      <c r="E25" s="27" t="s">
        <v>2227</v>
      </c>
      <c r="F25" s="27" t="s">
        <v>457</v>
      </c>
      <c r="G25" s="25"/>
    </row>
    <row r="26" spans="1:7" ht="98.1" customHeight="1">
      <c r="A26" s="323"/>
      <c r="B26" s="311">
        <v>3</v>
      </c>
      <c r="C26" s="308" t="s">
        <v>67</v>
      </c>
      <c r="D26" s="329" t="s">
        <v>2233</v>
      </c>
      <c r="E26" s="320" t="s">
        <v>0</v>
      </c>
      <c r="F26" s="164" t="s">
        <v>61</v>
      </c>
      <c r="G26" s="25"/>
    </row>
    <row r="27" spans="1:7" ht="90" customHeight="1">
      <c r="A27" s="323"/>
      <c r="B27" s="312"/>
      <c r="C27" s="309"/>
      <c r="D27" s="330"/>
      <c r="E27" s="321"/>
      <c r="F27" s="165" t="s">
        <v>56</v>
      </c>
      <c r="G27" s="25"/>
    </row>
    <row r="28" spans="1:7" ht="19.350000000000001" customHeight="1">
      <c r="A28" s="323"/>
      <c r="B28" s="312"/>
      <c r="C28" s="309"/>
      <c r="D28" s="330"/>
      <c r="E28" s="321"/>
      <c r="F28" s="165" t="s">
        <v>57</v>
      </c>
      <c r="G28" s="25"/>
    </row>
    <row r="29" spans="1:7" ht="74.45" customHeight="1">
      <c r="A29" s="323"/>
      <c r="B29" s="312"/>
      <c r="C29" s="309"/>
      <c r="D29" s="330"/>
      <c r="E29" s="321"/>
      <c r="F29" s="165" t="s">
        <v>58</v>
      </c>
      <c r="G29" s="25"/>
    </row>
    <row r="30" spans="1:7" ht="62.45" customHeight="1">
      <c r="A30" s="323"/>
      <c r="B30" s="312"/>
      <c r="C30" s="309"/>
      <c r="D30" s="330"/>
      <c r="E30" s="321"/>
      <c r="F30" s="165" t="s">
        <v>59</v>
      </c>
      <c r="G30" s="25"/>
    </row>
    <row r="31" spans="1:7" ht="81" customHeight="1">
      <c r="A31" s="323"/>
      <c r="B31" s="312"/>
      <c r="C31" s="309"/>
      <c r="D31" s="330"/>
      <c r="E31" s="321"/>
      <c r="F31" s="165" t="s">
        <v>60</v>
      </c>
      <c r="G31" s="25"/>
    </row>
    <row r="32" spans="1:7" ht="48.75" customHeight="1">
      <c r="A32" s="323"/>
      <c r="B32" s="312"/>
      <c r="C32" s="309"/>
      <c r="D32" s="330"/>
      <c r="E32" s="321"/>
      <c r="F32" s="165" t="s">
        <v>63</v>
      </c>
      <c r="G32" s="25"/>
    </row>
    <row r="33" spans="1:7" ht="98.45" customHeight="1">
      <c r="A33" s="323"/>
      <c r="B33" s="312"/>
      <c r="C33" s="309"/>
      <c r="D33" s="330"/>
      <c r="E33" s="321"/>
      <c r="F33" s="165" t="s">
        <v>62</v>
      </c>
      <c r="G33" s="25"/>
    </row>
    <row r="34" spans="1:7" ht="89.1" customHeight="1">
      <c r="A34" s="323"/>
      <c r="B34" s="312"/>
      <c r="C34" s="309"/>
      <c r="D34" s="330"/>
      <c r="E34" s="321"/>
      <c r="F34" s="165" t="s">
        <v>64</v>
      </c>
      <c r="G34" s="25"/>
    </row>
    <row r="35" spans="1:7" ht="29.1" customHeight="1">
      <c r="A35" s="323"/>
      <c r="B35" s="312"/>
      <c r="C35" s="309"/>
      <c r="D35" s="330"/>
      <c r="E35" s="321"/>
      <c r="F35" s="165" t="s">
        <v>65</v>
      </c>
      <c r="G35" s="25"/>
    </row>
    <row r="36" spans="1:7" ht="126.75">
      <c r="A36" s="323"/>
      <c r="B36" s="313"/>
      <c r="C36" s="310"/>
      <c r="D36" s="331"/>
      <c r="E36" s="322"/>
      <c r="F36" s="166" t="s">
        <v>66</v>
      </c>
      <c r="G36" s="25"/>
    </row>
    <row r="37" spans="1:7" ht="112.5">
      <c r="A37" s="323"/>
      <c r="B37" s="141">
        <v>3.01</v>
      </c>
      <c r="C37" s="142" t="s">
        <v>67</v>
      </c>
      <c r="D37" s="28" t="s">
        <v>2234</v>
      </c>
      <c r="E37" s="167" t="s">
        <v>1316</v>
      </c>
      <c r="F37" s="168" t="s">
        <v>1420</v>
      </c>
      <c r="G37" s="25"/>
    </row>
    <row r="38" spans="1:7" ht="101.25">
      <c r="A38" s="323"/>
      <c r="B38" s="141">
        <v>3.02</v>
      </c>
      <c r="C38" s="142" t="s">
        <v>1349</v>
      </c>
      <c r="D38" s="28" t="s">
        <v>2235</v>
      </c>
      <c r="E38" s="167" t="s">
        <v>1364</v>
      </c>
      <c r="F38" s="168" t="s">
        <v>1421</v>
      </c>
      <c r="G38" s="25"/>
    </row>
    <row r="39" spans="1:7" ht="101.25">
      <c r="A39" s="323"/>
      <c r="B39" s="150">
        <v>4</v>
      </c>
      <c r="C39" s="149" t="s">
        <v>1517</v>
      </c>
      <c r="D39" s="28" t="s">
        <v>2236</v>
      </c>
      <c r="E39" s="27" t="s">
        <v>2182</v>
      </c>
      <c r="F39" s="27" t="s">
        <v>1518</v>
      </c>
      <c r="G39" s="25"/>
    </row>
    <row r="40" spans="1:7" ht="56.25">
      <c r="A40" s="323"/>
      <c r="B40" s="141">
        <v>4.01</v>
      </c>
      <c r="C40" s="149" t="s">
        <v>1517</v>
      </c>
      <c r="D40" s="28" t="s">
        <v>2238</v>
      </c>
      <c r="E40" s="27" t="s">
        <v>2194</v>
      </c>
      <c r="F40" s="27" t="s">
        <v>2198</v>
      </c>
      <c r="G40" s="25"/>
    </row>
    <row r="41" spans="1:7" ht="56.25">
      <c r="A41" s="323"/>
      <c r="B41" s="141" t="s">
        <v>2225</v>
      </c>
      <c r="C41" s="149" t="s">
        <v>1517</v>
      </c>
      <c r="D41" s="28" t="s">
        <v>2237</v>
      </c>
      <c r="E41" s="27" t="s">
        <v>2228</v>
      </c>
      <c r="F41" s="27" t="s">
        <v>2226</v>
      </c>
      <c r="G41" s="25"/>
    </row>
    <row r="42" spans="1:7" ht="56.25">
      <c r="A42" s="323"/>
      <c r="B42" s="141" t="s">
        <v>2259</v>
      </c>
      <c r="C42" s="149" t="s">
        <v>1517</v>
      </c>
      <c r="D42" s="28" t="s">
        <v>2264</v>
      </c>
      <c r="E42" s="27" t="s">
        <v>2227</v>
      </c>
      <c r="F42" s="27" t="s">
        <v>2260</v>
      </c>
      <c r="G42" s="25"/>
    </row>
    <row r="43" spans="1:7" ht="123.75">
      <c r="A43" s="323"/>
      <c r="B43" s="160">
        <v>4.0999999999999996</v>
      </c>
      <c r="C43" s="149" t="s">
        <v>2263</v>
      </c>
      <c r="D43" s="161">
        <v>42867</v>
      </c>
      <c r="E43" s="169" t="s">
        <v>2266</v>
      </c>
      <c r="F43" s="27" t="s">
        <v>2265</v>
      </c>
      <c r="G43" s="25"/>
    </row>
    <row r="44" spans="1:7" ht="78.75">
      <c r="A44" s="323"/>
      <c r="B44" s="160">
        <v>4.2</v>
      </c>
      <c r="C44" s="149" t="s">
        <v>2263</v>
      </c>
      <c r="D44" s="161">
        <v>42704</v>
      </c>
      <c r="E44" s="169" t="s">
        <v>2462</v>
      </c>
      <c r="F44" s="27" t="s">
        <v>2437</v>
      </c>
      <c r="G44" s="25"/>
    </row>
    <row r="45" spans="1:7" ht="157.5">
      <c r="A45" s="323"/>
      <c r="B45" s="202">
        <v>5</v>
      </c>
      <c r="C45" s="149" t="s">
        <v>2263</v>
      </c>
      <c r="D45" s="161">
        <v>42867</v>
      </c>
      <c r="E45" s="169" t="s">
        <v>12683</v>
      </c>
      <c r="F45" s="27" t="s">
        <v>12405</v>
      </c>
      <c r="G45" s="25"/>
    </row>
    <row r="46" spans="1:7" ht="45">
      <c r="A46" s="323"/>
      <c r="B46" s="160">
        <v>5.01</v>
      </c>
      <c r="C46" s="149" t="s">
        <v>2263</v>
      </c>
      <c r="D46" s="161">
        <v>42907</v>
      </c>
      <c r="E46" s="169" t="s">
        <v>15484</v>
      </c>
      <c r="F46" s="27" t="s">
        <v>12405</v>
      </c>
      <c r="G46" s="25"/>
    </row>
    <row r="47" spans="1:7" ht="67.5">
      <c r="A47" s="323"/>
      <c r="B47" s="160">
        <v>5.0999999999999996</v>
      </c>
      <c r="C47" s="149" t="s">
        <v>2263</v>
      </c>
      <c r="D47" s="161">
        <v>43070</v>
      </c>
      <c r="E47" s="169" t="s">
        <v>12893</v>
      </c>
      <c r="F47" s="27" t="s">
        <v>12894</v>
      </c>
      <c r="G47" s="25"/>
    </row>
    <row r="48" spans="1:7" ht="56.25">
      <c r="A48" s="323"/>
      <c r="B48" s="160">
        <v>5.1100000000000003</v>
      </c>
      <c r="C48" s="149" t="s">
        <v>13129</v>
      </c>
      <c r="D48" s="161">
        <v>43217</v>
      </c>
      <c r="E48" s="169" t="s">
        <v>13255</v>
      </c>
      <c r="F48" s="27" t="s">
        <v>13163</v>
      </c>
      <c r="G48" s="25"/>
    </row>
    <row r="49" spans="1:7" ht="56.25">
      <c r="A49" s="323"/>
      <c r="B49" s="160">
        <v>5.12</v>
      </c>
      <c r="C49" s="149" t="s">
        <v>13129</v>
      </c>
      <c r="D49" s="161">
        <v>43581</v>
      </c>
      <c r="E49" s="169" t="s">
        <v>13255</v>
      </c>
      <c r="F49" s="27" t="s">
        <v>13807</v>
      </c>
      <c r="G49" s="25"/>
    </row>
    <row r="50" spans="1:7" ht="78.75">
      <c r="A50" s="323"/>
      <c r="B50" s="202">
        <v>6</v>
      </c>
      <c r="C50" s="149" t="s">
        <v>13129</v>
      </c>
      <c r="D50" s="161">
        <v>43964</v>
      </c>
      <c r="E50" s="169" t="s">
        <v>14020</v>
      </c>
      <c r="F50" s="27" t="s">
        <v>13810</v>
      </c>
      <c r="G50" s="25"/>
    </row>
    <row r="51" spans="1:7" ht="45">
      <c r="A51" s="323"/>
      <c r="B51" s="160">
        <v>6.01</v>
      </c>
      <c r="C51" s="149" t="s">
        <v>13129</v>
      </c>
      <c r="D51" s="161">
        <v>43970</v>
      </c>
      <c r="E51" s="169" t="s">
        <v>15485</v>
      </c>
      <c r="F51" s="169" t="s">
        <v>13810</v>
      </c>
      <c r="G51" s="25"/>
    </row>
    <row r="52" spans="1:7" ht="45">
      <c r="A52" s="323"/>
      <c r="B52" s="160">
        <v>6.1</v>
      </c>
      <c r="C52" s="149" t="s">
        <v>13129</v>
      </c>
      <c r="D52" s="161">
        <v>44314</v>
      </c>
      <c r="E52" s="169" t="s">
        <v>15477</v>
      </c>
      <c r="F52" s="169" t="s">
        <v>15015</v>
      </c>
      <c r="G52" s="25"/>
    </row>
    <row r="53" spans="1:7" ht="45">
      <c r="A53" s="323"/>
      <c r="B53" s="160">
        <v>6.2</v>
      </c>
      <c r="C53" s="149" t="s">
        <v>13129</v>
      </c>
      <c r="D53" s="161">
        <v>44678</v>
      </c>
      <c r="E53" s="169" t="s">
        <v>15477</v>
      </c>
      <c r="F53" s="169" t="s">
        <v>15476</v>
      </c>
      <c r="G53" s="25"/>
    </row>
    <row r="54" spans="1:7" ht="45">
      <c r="A54" s="323"/>
      <c r="B54" s="160">
        <v>6.21</v>
      </c>
      <c r="C54" s="149" t="s">
        <v>13129</v>
      </c>
      <c r="D54" s="161">
        <v>44687</v>
      </c>
      <c r="E54" s="169" t="s">
        <v>15486</v>
      </c>
      <c r="F54" s="169" t="s">
        <v>15476</v>
      </c>
      <c r="G54" s="25"/>
    </row>
    <row r="55" spans="1:7" ht="45">
      <c r="A55" s="323"/>
      <c r="B55" s="160">
        <v>6.22</v>
      </c>
      <c r="C55" s="149" t="s">
        <v>13129</v>
      </c>
      <c r="D55" s="275">
        <v>44692</v>
      </c>
      <c r="E55" s="169" t="s">
        <v>15485</v>
      </c>
      <c r="F55" s="169" t="s">
        <v>15476</v>
      </c>
      <c r="G55" s="25"/>
    </row>
    <row r="56" spans="1:7" ht="56.25">
      <c r="A56" s="323"/>
      <c r="B56" s="202">
        <v>6.3</v>
      </c>
      <c r="C56" s="149" t="s">
        <v>13129</v>
      </c>
      <c r="D56" s="275">
        <v>45051</v>
      </c>
      <c r="E56" s="169" t="s">
        <v>15753</v>
      </c>
      <c r="F56" s="169" t="s">
        <v>15534</v>
      </c>
      <c r="G56" s="25"/>
    </row>
    <row r="57" spans="1:7" ht="45">
      <c r="A57" s="323"/>
      <c r="B57" s="160">
        <v>6.31</v>
      </c>
      <c r="C57" s="149" t="s">
        <v>13129</v>
      </c>
      <c r="D57" s="275">
        <v>45072</v>
      </c>
      <c r="E57" s="169" t="s">
        <v>15755</v>
      </c>
      <c r="F57" s="169" t="s">
        <v>15534</v>
      </c>
      <c r="G57" s="25"/>
    </row>
    <row r="58" spans="1:7" ht="44.45" customHeight="1">
      <c r="A58" s="323"/>
      <c r="B58" s="202">
        <v>6.4</v>
      </c>
      <c r="C58" s="149" t="s">
        <v>13129</v>
      </c>
      <c r="D58" s="275">
        <v>45408</v>
      </c>
      <c r="E58" s="169" t="s">
        <v>15757</v>
      </c>
      <c r="F58" s="169" t="s">
        <v>15756</v>
      </c>
      <c r="G58" s="25"/>
    </row>
    <row r="59" spans="1:7" ht="13.5" thickBot="1">
      <c r="A59" s="324"/>
      <c r="B59" s="325" t="str">
        <f ca="1">OFFSET(L!$C$1,MATCH("General"&amp;"Cpy",L!$A:$A,0)-1,SL,,)</f>
        <v>© 2024 Responsible Minerals Initiative. All rights reserved.</v>
      </c>
      <c r="C59" s="325"/>
      <c r="D59" s="325"/>
      <c r="E59" s="325"/>
      <c r="F59" s="32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2"/>
      <c r="B1" s="333"/>
      <c r="C1" s="333"/>
      <c r="D1" s="334"/>
    </row>
    <row r="2" spans="1:5" ht="71.25" customHeight="1">
      <c r="A2" s="74"/>
      <c r="B2" s="137" t="str">
        <f ca="1">OFFSET(L!$C$1,MATCH("Definitions"&amp;ADDRESS(ROW(),COLUMN(),4),L!$A:$A,0)-1,SL,,)</f>
        <v>ITEM</v>
      </c>
      <c r="C2" s="137" t="str">
        <f ca="1">OFFSET(L!$C$1,MATCH("Definitions"&amp;ADDRESS(ROW(),COLUMN(),4),L!$A:$A,0)-1,SL,,)</f>
        <v>DEFINITION</v>
      </c>
      <c r="D2" s="336"/>
      <c r="E2" s="101"/>
    </row>
    <row r="3" spans="1:5" ht="63.95" customHeight="1">
      <c r="A3" s="74"/>
      <c r="B3" s="63" t="str">
        <f ca="1">OFFSET(L!$C$1,MATCH("Definitions"&amp;ADDRESS(ROW(),COLUMN(),4),L!$A:$A,0)-1,SL,,)</f>
        <v>3TG</v>
      </c>
      <c r="C3" s="63" t="str">
        <f ca="1">OFFSET(L!$C$1,MATCH("Definitions"&amp;ADDRESS(ROW(),COLUMN(),4),L!$A:$A,0)-1,SL,,)</f>
        <v>Tantalum, tin, tungsten, gold</v>
      </c>
      <c r="D3" s="336"/>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6"/>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6"/>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6"/>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6"/>
      <c r="E9" s="100" t="s">
        <v>1301</v>
      </c>
    </row>
    <row r="10" spans="1:5" ht="45">
      <c r="A10" s="74"/>
      <c r="B10" s="63" t="str">
        <f ca="1">OFFSET(L!$C$1,MATCH("Definitions"&amp;ADDRESS(ROW(),COLUMN(),4),L!$A:$A,0)-1,SL,,)</f>
        <v>DRC</v>
      </c>
      <c r="C10" s="63" t="str">
        <f ca="1">OFFSET(L!$C$1,MATCH("Definitions"&amp;ADDRESS(ROW(),COLUMN(),4),L!$A:$A,0)-1,SL,,)</f>
        <v>Democratic Republic of Congo</v>
      </c>
      <c r="D10" s="336"/>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6"/>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6"/>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6"/>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6"/>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6"/>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6"/>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6"/>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6"/>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3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6"/>
      <c r="E20" s="100"/>
    </row>
    <row r="21" spans="1:5" ht="15">
      <c r="A21" s="74"/>
      <c r="B21" s="63" t="str">
        <f ca="1">OFFSET(L!$C$1,MATCH("Definitions"&amp;ADDRESS(ROW(),COLUMN(),4),L!$A:$A,0)-1,SL,,)</f>
        <v>RBA</v>
      </c>
      <c r="C21" s="63" t="str">
        <f ca="1">OFFSET(L!$C$1,MATCH("Definitions"&amp;ADDRESS(ROW(),COLUMN(),4),L!$A:$A,0)-1,SL,,)</f>
        <v>Responsible Business Alliance (www.responsiblebusiness.org)</v>
      </c>
      <c r="D21" s="33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6"/>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36"/>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6"/>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6"/>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6"/>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6"/>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6"/>
      <c r="E31" s="100"/>
    </row>
    <row r="32" spans="1:5" ht="15">
      <c r="A32" s="74"/>
      <c r="B32" s="335" t="str">
        <f ca="1">OFFSET(L!$C$1,MATCH("General"&amp;"Cpy",L!$A:$A,0)-1,SL,,)</f>
        <v>© 2024 Responsible Minerals Initiative. All rights reserved.</v>
      </c>
      <c r="C32" s="335"/>
      <c r="D32" s="336"/>
      <c r="E32" s="100"/>
    </row>
    <row r="33" spans="1:4" ht="13.5" thickBot="1">
      <c r="A33" s="75"/>
      <c r="B33" s="153"/>
      <c r="C33" s="153"/>
      <c r="D33" s="337"/>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5" zoomScalePageLayoutView="70" workbookViewId="0">
      <selection activeCell="AC17" sqref="AC1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77"/>
      <c r="B1" s="378"/>
      <c r="C1" s="378"/>
      <c r="D1" s="378"/>
      <c r="E1" s="378"/>
      <c r="F1" s="378"/>
      <c r="G1" s="378"/>
      <c r="H1" s="378"/>
      <c r="I1" s="378"/>
      <c r="J1" s="378"/>
      <c r="K1" s="379"/>
      <c r="L1" s="100"/>
      <c r="P1" s="3"/>
      <c r="Q1" s="3"/>
      <c r="R1" s="3"/>
      <c r="S1" s="3"/>
      <c r="T1" s="3"/>
      <c r="U1" s="3"/>
      <c r="V1" s="3"/>
      <c r="W1" s="3"/>
      <c r="X1" s="3"/>
      <c r="Y1" s="3"/>
      <c r="Z1" s="3"/>
      <c r="AA1" s="3"/>
      <c r="AB1" s="3"/>
      <c r="AC1" s="3"/>
      <c r="AD1" s="3"/>
      <c r="AE1" s="3"/>
      <c r="AF1" s="3"/>
      <c r="AG1" s="3"/>
      <c r="AH1" s="3"/>
    </row>
    <row r="2" spans="1:34" ht="82.35" customHeight="1">
      <c r="A2" s="34"/>
      <c r="B2" s="136"/>
      <c r="C2" s="35"/>
      <c r="D2" s="380" t="str">
        <f ca="1">OFFSET(L!$C$1,MATCH("Declaration"&amp;ADDRESS(ROW(),COLUMN(),4),L!$A:$A,0)-1,SL,,)</f>
        <v>Conflict Minerals Reporting Template (CMRT)</v>
      </c>
      <c r="E2" s="381"/>
      <c r="F2" s="381"/>
      <c r="G2" s="381"/>
      <c r="H2" s="381"/>
      <c r="I2" s="381"/>
      <c r="J2" s="38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94"/>
      <c r="G3" s="394"/>
      <c r="H3" s="394"/>
      <c r="I3" s="152"/>
      <c r="J3" s="138" t="s">
        <v>15760</v>
      </c>
      <c r="K3" s="36"/>
      <c r="L3" s="100"/>
      <c r="P3" s="45">
        <f>MATCH($D$3,LN,0)</f>
        <v>1</v>
      </c>
    </row>
    <row r="4" spans="1:34" ht="15.75">
      <c r="A4" s="34"/>
      <c r="B4" s="386" t="str">
        <f ca="1">OFFSET(L!$C$1,MATCH("Declaration"&amp;ADDRESS(ROW(),COLUMN(),4),L!$A:$A,0)-1,SL,,)</f>
        <v>The purpose of this document is to collect sourcing information on tin, tantalum, tungsten and gold used in products</v>
      </c>
      <c r="C4" s="386"/>
      <c r="D4" s="386"/>
      <c r="E4" s="386"/>
      <c r="F4" s="386"/>
      <c r="G4" s="386"/>
      <c r="H4" s="386"/>
      <c r="I4" s="395" t="str">
        <f ca="1">OFFSET(L!$C$1,MATCH("Declaration"&amp;ADDRESS(ROW(),COLUMN(),4),L!$A:$A,0)-1,SL,,)</f>
        <v>Link to Terms &amp; Conditions</v>
      </c>
      <c r="J4" s="39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98" t="str">
        <f ca="1">OFFSET(L!$C$1,MATCH("Declaration"&amp;ADDRESS(ROW(),COLUMN(),4),L!$A:$A,0)-1,SL,,)</f>
        <v>Company Information</v>
      </c>
      <c r="C7" s="398"/>
      <c r="D7" s="398"/>
      <c r="E7" s="398"/>
      <c r="F7" s="398"/>
      <c r="G7" s="398"/>
      <c r="H7" s="398"/>
      <c r="I7" s="398"/>
      <c r="J7" s="39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83" t="s">
        <v>15855</v>
      </c>
      <c r="E8" s="384"/>
      <c r="F8" s="384"/>
      <c r="G8" s="384"/>
      <c r="H8" s="384"/>
      <c r="I8" s="384"/>
      <c r="J8" s="38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96" t="s">
        <v>490</v>
      </c>
      <c r="E9" s="397"/>
      <c r="F9" s="397"/>
      <c r="G9" s="39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99" t="str">
        <f ca="1">OFFSET(L!$C$1,MATCH("Declaration"&amp;ADDRESS(ROW(),COLUMN(),4)&amp;LEFT($D$9,1),L!$A:$A,0)-1,SL,,)</f>
        <v>Description of Scope:</v>
      </c>
      <c r="C10" s="122"/>
      <c r="D10" s="387" t="s">
        <v>15856</v>
      </c>
      <c r="E10" s="388"/>
      <c r="F10" s="388"/>
      <c r="G10" s="388"/>
      <c r="H10" s="388"/>
      <c r="I10" s="388"/>
      <c r="J10" s="388"/>
      <c r="K10" s="36"/>
      <c r="L10" s="115"/>
      <c r="Q10" s="3"/>
      <c r="R10" s="3"/>
      <c r="S10" s="3"/>
      <c r="T10" s="3"/>
      <c r="U10" s="3"/>
      <c r="V10" s="3"/>
      <c r="W10" s="3"/>
      <c r="X10" s="3"/>
      <c r="Y10" s="3"/>
      <c r="Z10" s="3"/>
      <c r="AA10" s="3"/>
      <c r="AB10" s="3"/>
      <c r="AC10" s="3"/>
      <c r="AD10" s="3"/>
      <c r="AE10" s="3"/>
      <c r="AF10" s="3"/>
      <c r="AG10" s="3"/>
      <c r="AH10" s="3"/>
    </row>
    <row r="11" spans="1:34" ht="15.75">
      <c r="A11" s="38"/>
      <c r="B11" s="400"/>
      <c r="C11" s="122"/>
      <c r="D11" s="362" t="str">
        <f ca="1">IF(D9=Q9,OFFSET(L!$C$1,MATCH("Declaration"&amp;ADDRESS(ROW(),COLUMN(),4),L!$A:$A,0)-1,SL,,),"")</f>
        <v/>
      </c>
      <c r="E11" s="363"/>
      <c r="F11" s="363"/>
      <c r="G11" s="363"/>
      <c r="H11" s="363"/>
      <c r="I11" s="363"/>
      <c r="J11" s="36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0">
        <v>1205908</v>
      </c>
      <c r="E12" s="371"/>
      <c r="F12" s="371"/>
      <c r="G12" s="371"/>
      <c r="H12" s="371"/>
      <c r="I12" s="371"/>
      <c r="J12" s="37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91"/>
      <c r="E13" s="392"/>
      <c r="F13" s="392"/>
      <c r="G13" s="392"/>
      <c r="H13" s="392"/>
      <c r="I13" s="392"/>
      <c r="J13" s="39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9" t="s">
        <v>15857</v>
      </c>
      <c r="E14" s="390"/>
      <c r="F14" s="390"/>
      <c r="G14" s="390"/>
      <c r="H14" s="390"/>
      <c r="I14" s="390"/>
      <c r="J14" s="39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2" t="s">
        <v>15858</v>
      </c>
      <c r="E15" s="373"/>
      <c r="F15" s="373"/>
      <c r="G15" s="373"/>
      <c r="H15" s="373"/>
      <c r="I15" s="373"/>
      <c r="J15" s="37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401" t="s">
        <v>15859</v>
      </c>
      <c r="E16" s="402"/>
      <c r="F16" s="402"/>
      <c r="G16" s="402"/>
      <c r="H16" s="402"/>
      <c r="I16" s="402"/>
      <c r="J16" s="40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2" t="s">
        <v>15860</v>
      </c>
      <c r="E17" s="373"/>
      <c r="F17" s="373"/>
      <c r="G17" s="373"/>
      <c r="H17" s="373"/>
      <c r="I17" s="373"/>
      <c r="J17" s="37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8" t="s">
        <v>15861</v>
      </c>
      <c r="E18" s="339"/>
      <c r="F18" s="339"/>
      <c r="G18" s="339"/>
      <c r="H18" s="339"/>
      <c r="I18" s="339"/>
      <c r="J18" s="33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2" t="s">
        <v>15862</v>
      </c>
      <c r="E19" s="373"/>
      <c r="F19" s="373"/>
      <c r="G19" s="373"/>
      <c r="H19" s="373"/>
      <c r="I19" s="373"/>
      <c r="J19" s="37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403" t="s">
        <v>15863</v>
      </c>
      <c r="E20" s="404"/>
      <c r="F20" s="404"/>
      <c r="G20" s="404"/>
      <c r="H20" s="404"/>
      <c r="I20" s="404"/>
      <c r="J20" s="40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406" t="s">
        <v>15864</v>
      </c>
      <c r="E21" s="407"/>
      <c r="F21" s="407"/>
      <c r="G21" s="407"/>
      <c r="H21" s="407"/>
      <c r="I21" s="407"/>
      <c r="J21" s="40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408">
        <v>45428</v>
      </c>
      <c r="E22" s="40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410" t="str">
        <f ca="1">OFFSET(L!$C$1,MATCH("Declaration"&amp;ADDRESS(ROW(),COLUMN(),4),L!$A:$A,0)-1,SL,,)</f>
        <v>Answer the following questions 1 - 8 based on the declaration scope indicated above</v>
      </c>
      <c r="C24" s="410"/>
      <c r="D24" s="410"/>
      <c r="E24" s="410"/>
      <c r="F24" s="410"/>
      <c r="G24" s="410"/>
      <c r="H24" s="410"/>
      <c r="I24" s="410"/>
      <c r="J24" s="41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1" t="str">
        <f ca="1">OFFSET(L!$C$1,MATCH("Declaration"&amp;ADDRESS(ROW(),COLUMN(),4),L!$A:$A,0)-1,SL,,)</f>
        <v>Answer</v>
      </c>
      <c r="E25" s="35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40" t="s">
        <v>484</v>
      </c>
      <c r="E26" s="341"/>
      <c r="F26" s="12"/>
      <c r="G26" s="345"/>
      <c r="H26" s="346"/>
      <c r="I26" s="346"/>
      <c r="J26" s="34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0" t="s">
        <v>484</v>
      </c>
      <c r="E27" s="341"/>
      <c r="F27" s="12"/>
      <c r="G27" s="345"/>
      <c r="H27" s="346"/>
      <c r="I27" s="346"/>
      <c r="J27" s="34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0" t="s">
        <v>484</v>
      </c>
      <c r="E28" s="341"/>
      <c r="F28" s="12"/>
      <c r="G28" s="345"/>
      <c r="H28" s="346"/>
      <c r="I28" s="346"/>
      <c r="J28" s="34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40" t="s">
        <v>484</v>
      </c>
      <c r="E29" s="341"/>
      <c r="F29" s="12"/>
      <c r="G29" s="345"/>
      <c r="H29" s="346"/>
      <c r="I29" s="346"/>
      <c r="J29" s="34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3" t="str">
        <f ca="1">D25</f>
        <v>Answer</v>
      </c>
      <c r="E31" s="353"/>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65" t="s">
        <v>484</v>
      </c>
      <c r="E32" s="366"/>
      <c r="F32" s="47"/>
      <c r="G32" s="345"/>
      <c r="H32" s="346"/>
      <c r="I32" s="346"/>
      <c r="J32" s="34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0" t="s">
        <v>484</v>
      </c>
      <c r="E33" s="341"/>
      <c r="F33" s="47"/>
      <c r="G33" s="345"/>
      <c r="H33" s="346"/>
      <c r="I33" s="346"/>
      <c r="J33" s="34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0" t="s">
        <v>484</v>
      </c>
      <c r="E34" s="341"/>
      <c r="F34" s="47"/>
      <c r="G34" s="345"/>
      <c r="H34" s="346"/>
      <c r="I34" s="346"/>
      <c r="J34" s="34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40" t="s">
        <v>484</v>
      </c>
      <c r="E35" s="341"/>
      <c r="F35" s="47"/>
      <c r="G35" s="345"/>
      <c r="H35" s="346"/>
      <c r="I35" s="346"/>
      <c r="J35" s="34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3" t="str">
        <f ca="1">D25</f>
        <v>Answer</v>
      </c>
      <c r="E37" s="353"/>
      <c r="F37" s="18"/>
      <c r="G37" s="44" t="str">
        <f ca="1">G25</f>
        <v>Comments</v>
      </c>
      <c r="H37" s="369"/>
      <c r="I37" s="369"/>
      <c r="J37" s="36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40" t="s">
        <v>485</v>
      </c>
      <c r="E38" s="341"/>
      <c r="F38" s="47"/>
      <c r="G38" s="345"/>
      <c r="H38" s="346"/>
      <c r="I38" s="346"/>
      <c r="J38" s="34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40" t="s">
        <v>484</v>
      </c>
      <c r="E39" s="341"/>
      <c r="F39" s="47"/>
      <c r="G39" s="405" t="s">
        <v>15865</v>
      </c>
      <c r="H39" s="343"/>
      <c r="I39" s="343"/>
      <c r="J39" s="34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40" t="s">
        <v>485</v>
      </c>
      <c r="E40" s="341"/>
      <c r="F40" s="47"/>
      <c r="G40" s="345"/>
      <c r="H40" s="346"/>
      <c r="I40" s="346"/>
      <c r="J40" s="34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40" t="s">
        <v>485</v>
      </c>
      <c r="E41" s="341"/>
      <c r="F41" s="47"/>
      <c r="G41" s="345"/>
      <c r="H41" s="346"/>
      <c r="I41" s="346"/>
      <c r="J41" s="34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3" t="str">
        <f ca="1">D25</f>
        <v>Answer</v>
      </c>
      <c r="E43" s="35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40" t="s">
        <v>485</v>
      </c>
      <c r="E44" s="341"/>
      <c r="F44" s="47"/>
      <c r="G44" s="345"/>
      <c r="H44" s="346"/>
      <c r="I44" s="346"/>
      <c r="J44" s="34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0" t="s">
        <v>484</v>
      </c>
      <c r="E45" s="341"/>
      <c r="F45" s="47"/>
      <c r="G45" s="405" t="s">
        <v>15865</v>
      </c>
      <c r="H45" s="343"/>
      <c r="I45" s="343"/>
      <c r="J45" s="34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0" t="s">
        <v>485</v>
      </c>
      <c r="E46" s="341"/>
      <c r="F46" s="47"/>
      <c r="G46" s="345"/>
      <c r="H46" s="346"/>
      <c r="I46" s="346"/>
      <c r="J46" s="34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40" t="s">
        <v>485</v>
      </c>
      <c r="E47" s="341"/>
      <c r="F47" s="47"/>
      <c r="G47" s="345"/>
      <c r="H47" s="346"/>
      <c r="I47" s="346"/>
      <c r="J47" s="34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3" t="str">
        <f ca="1">D25</f>
        <v>Answer</v>
      </c>
      <c r="E49" s="35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40" t="s">
        <v>485</v>
      </c>
      <c r="E50" s="341"/>
      <c r="F50" s="47"/>
      <c r="G50" s="345"/>
      <c r="H50" s="346"/>
      <c r="I50" s="346"/>
      <c r="J50" s="34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40" t="s">
        <v>485</v>
      </c>
      <c r="E51" s="341"/>
      <c r="F51" s="47"/>
      <c r="G51" s="345"/>
      <c r="H51" s="346"/>
      <c r="I51" s="346"/>
      <c r="J51" s="34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40" t="s">
        <v>486</v>
      </c>
      <c r="E52" s="341"/>
      <c r="F52" s="47"/>
      <c r="G52" s="345"/>
      <c r="H52" s="346"/>
      <c r="I52" s="346"/>
      <c r="J52" s="34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40" t="s">
        <v>485</v>
      </c>
      <c r="E53" s="341"/>
      <c r="F53" s="47"/>
      <c r="G53" s="345"/>
      <c r="H53" s="346"/>
      <c r="I53" s="346"/>
      <c r="J53" s="34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3" t="str">
        <f ca="1">D25</f>
        <v>Answer</v>
      </c>
      <c r="E55" s="35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15866</v>
      </c>
      <c r="E56" s="368"/>
      <c r="F56" s="47"/>
      <c r="G56" s="345"/>
      <c r="H56" s="346"/>
      <c r="I56" s="346"/>
      <c r="J56" s="34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15866</v>
      </c>
      <c r="E57" s="368"/>
      <c r="F57" s="47"/>
      <c r="G57" s="345"/>
      <c r="H57" s="346"/>
      <c r="I57" s="346"/>
      <c r="J57" s="34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15866</v>
      </c>
      <c r="E58" s="368"/>
      <c r="F58" s="47"/>
      <c r="G58" s="345"/>
      <c r="H58" s="346"/>
      <c r="I58" s="346"/>
      <c r="J58" s="34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15866</v>
      </c>
      <c r="E59" s="368"/>
      <c r="F59" s="47"/>
      <c r="G59" s="345"/>
      <c r="H59" s="346"/>
      <c r="I59" s="346"/>
      <c r="J59" s="34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3" t="str">
        <f ca="1">D25</f>
        <v>Answer</v>
      </c>
      <c r="E61" s="353"/>
      <c r="F61" s="18"/>
      <c r="G61" s="44" t="str">
        <f ca="1">G25</f>
        <v>Comments</v>
      </c>
      <c r="H61" s="350"/>
      <c r="I61" s="350"/>
      <c r="J61" s="35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65" t="s">
        <v>484</v>
      </c>
      <c r="E62" s="366"/>
      <c r="F62" s="47"/>
      <c r="G62" s="345"/>
      <c r="H62" s="346"/>
      <c r="I62" s="346"/>
      <c r="J62" s="34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0" t="s">
        <v>484</v>
      </c>
      <c r="E63" s="341"/>
      <c r="F63" s="47"/>
      <c r="G63" s="345"/>
      <c r="H63" s="346"/>
      <c r="I63" s="346"/>
      <c r="J63" s="34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0" t="s">
        <v>484</v>
      </c>
      <c r="E64" s="341"/>
      <c r="F64" s="47"/>
      <c r="G64" s="345"/>
      <c r="H64" s="346"/>
      <c r="I64" s="346"/>
      <c r="J64" s="34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40" t="s">
        <v>484</v>
      </c>
      <c r="E65" s="341"/>
      <c r="F65" s="47"/>
      <c r="G65" s="345"/>
      <c r="H65" s="346"/>
      <c r="I65" s="346"/>
      <c r="J65" s="34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3" t="str">
        <f ca="1">D25</f>
        <v>Answer</v>
      </c>
      <c r="E67" s="353"/>
      <c r="F67" s="18"/>
      <c r="G67" s="44" t="str">
        <f ca="1">G25</f>
        <v>Comments</v>
      </c>
      <c r="H67" s="350" t="str">
        <f>IF(Q75="(*)","Click here to enter smelter names","")</f>
        <v/>
      </c>
      <c r="I67" s="350"/>
      <c r="J67" s="35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40" t="s">
        <v>484</v>
      </c>
      <c r="E68" s="341"/>
      <c r="F68" s="48"/>
      <c r="G68" s="345"/>
      <c r="H68" s="346"/>
      <c r="I68" s="346"/>
      <c r="J68" s="34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40" t="s">
        <v>484</v>
      </c>
      <c r="E69" s="341"/>
      <c r="F69" s="48"/>
      <c r="G69" s="345"/>
      <c r="H69" s="346"/>
      <c r="I69" s="346"/>
      <c r="J69" s="34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40" t="s">
        <v>484</v>
      </c>
      <c r="E70" s="341"/>
      <c r="F70" s="48"/>
      <c r="G70" s="345"/>
      <c r="H70" s="346"/>
      <c r="I70" s="346"/>
      <c r="J70" s="34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40" t="s">
        <v>484</v>
      </c>
      <c r="E71" s="341"/>
      <c r="F71" s="50"/>
      <c r="G71" s="345"/>
      <c r="H71" s="346"/>
      <c r="I71" s="346"/>
      <c r="J71" s="34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44" t="str">
        <f ca="1">OFFSET(L!$C$1,MATCH("Declaration"&amp;ADDRESS(ROW(),COLUMN(),4),L!$A:$A,0)-1,SL,,)</f>
        <v>Answer the Following Questions at a Company Level</v>
      </c>
      <c r="C73" s="344"/>
      <c r="D73" s="344"/>
      <c r="E73" s="344"/>
      <c r="F73" s="344"/>
      <c r="G73" s="344"/>
      <c r="H73" s="344"/>
      <c r="I73" s="344"/>
      <c r="J73" s="34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1" t="str">
        <f ca="1">D25</f>
        <v>Answer</v>
      </c>
      <c r="E74" s="351"/>
      <c r="F74" s="53"/>
      <c r="G74" s="351" t="str">
        <f ca="1">G25</f>
        <v>Comments</v>
      </c>
      <c r="H74" s="351" t="e">
        <f>HLOOKUP(SL,LT,$O74,0)</f>
        <v>#NAME?</v>
      </c>
      <c r="I74" s="35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0" t="s">
        <v>484</v>
      </c>
      <c r="E75" s="341"/>
      <c r="F75" s="57"/>
      <c r="G75" s="342" t="s">
        <v>15867</v>
      </c>
      <c r="H75" s="343"/>
      <c r="I75" s="343"/>
      <c r="J75" s="343"/>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2"/>
      <c r="H76" s="352"/>
      <c r="I76" s="352"/>
      <c r="J76" s="35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0" t="s">
        <v>484</v>
      </c>
      <c r="E77" s="341"/>
      <c r="F77" s="57"/>
      <c r="G77" s="375" t="s">
        <v>15868</v>
      </c>
      <c r="H77" s="376"/>
      <c r="I77" s="376"/>
      <c r="J77" s="37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0" t="s">
        <v>484</v>
      </c>
      <c r="E79" s="341"/>
      <c r="F79" s="57"/>
      <c r="G79" s="342" t="s">
        <v>15869</v>
      </c>
      <c r="H79" s="343"/>
      <c r="I79" s="343"/>
      <c r="J79" s="343"/>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0" t="s">
        <v>484</v>
      </c>
      <c r="E81" s="341"/>
      <c r="F81" s="57"/>
      <c r="G81" s="342" t="s">
        <v>15870</v>
      </c>
      <c r="H81" s="343"/>
      <c r="I81" s="343"/>
      <c r="J81" s="343"/>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0" t="s">
        <v>14954</v>
      </c>
      <c r="E83" s="341"/>
      <c r="F83" s="57"/>
      <c r="G83" s="348" t="s">
        <v>15871</v>
      </c>
      <c r="H83" s="349"/>
      <c r="I83" s="349"/>
      <c r="J83" s="34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9" t="s">
        <v>484</v>
      </c>
      <c r="E85" s="360"/>
      <c r="F85" s="57"/>
      <c r="G85" s="356" t="s">
        <v>15872</v>
      </c>
      <c r="H85" s="357"/>
      <c r="I85" s="357"/>
      <c r="J85" s="35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2"/>
      <c r="H86" s="352"/>
      <c r="I86" s="352"/>
      <c r="J86" s="35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0" t="s">
        <v>484</v>
      </c>
      <c r="E87" s="341"/>
      <c r="F87" s="57"/>
      <c r="G87" s="342" t="s">
        <v>15872</v>
      </c>
      <c r="H87" s="343"/>
      <c r="I87" s="343"/>
      <c r="J87" s="343"/>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1"/>
      <c r="H88" s="361"/>
      <c r="I88" s="361"/>
      <c r="J88" s="36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0" t="s">
        <v>485</v>
      </c>
      <c r="E89" s="341"/>
      <c r="F89" s="57"/>
      <c r="G89" s="345"/>
      <c r="H89" s="346"/>
      <c r="I89" s="346"/>
      <c r="J89" s="34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58" t="str">
        <f>IF(OR($D$8="",$I$3=""),"","Click here to check required fields completion")</f>
        <v/>
      </c>
      <c r="C90" s="358"/>
      <c r="D90" s="358"/>
      <c r="E90" s="358"/>
      <c r="F90" s="358"/>
      <c r="G90" s="358"/>
      <c r="H90" s="358"/>
      <c r="I90" s="358"/>
      <c r="J90" s="358"/>
      <c r="K90" s="36"/>
      <c r="L90" s="100"/>
      <c r="P90" s="3"/>
      <c r="Q90" s="3"/>
      <c r="R90" s="3"/>
      <c r="S90" s="3"/>
      <c r="T90" s="3"/>
      <c r="U90" s="3"/>
      <c r="V90" s="3"/>
      <c r="W90" s="3"/>
      <c r="X90" s="3"/>
      <c r="Y90" s="3"/>
      <c r="Z90" s="3"/>
      <c r="AA90" s="3"/>
      <c r="AB90" s="3"/>
      <c r="AC90" s="3"/>
      <c r="AD90" s="3"/>
      <c r="AE90" s="3"/>
      <c r="AF90" s="3"/>
      <c r="AG90" s="3"/>
      <c r="AH90" s="3"/>
    </row>
    <row r="91" spans="1:34" ht="15.75" thickBot="1">
      <c r="A91" s="354" t="str">
        <f ca="1">OFFSET(L!$C$1,MATCH("General"&amp;"Cpy",L!$A:$A,0)-1,SL,,)</f>
        <v>© 2024 Responsible Minerals Initiative. All rights reserved.</v>
      </c>
      <c r="B91" s="355"/>
      <c r="C91" s="355"/>
      <c r="D91" s="355"/>
      <c r="E91" s="355"/>
      <c r="F91" s="355"/>
      <c r="G91" s="355"/>
      <c r="H91" s="355"/>
      <c r="I91" s="355"/>
      <c r="J91" s="35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213" priority="254" stopIfTrue="1">
      <formula>IF($D$22="",TRUE)</formula>
    </cfRule>
  </conditionalFormatting>
  <conditionalFormatting sqref="D75:E75 D77:E77 D79:E79 D81:E81 D83 D85:E85 D87:E87 D89:E89">
    <cfRule type="expression" dxfId="212" priority="180" stopIfTrue="1">
      <formula>AND(OR($D$26="No",AND($D$26="Yes",$D$32="No")),OR($D$27="No",AND($D$27="Yes",$D$33="No")),OR($D$28="No",AND($D$28="Yes",$D$34="No")),OR($D$29="No",AND($D$29="Yes",$D$35="No")))</formula>
    </cfRule>
    <cfRule type="expression" dxfId="211" priority="181" stopIfTrue="1">
      <formula>IF(D75="",TRUE)</formula>
    </cfRule>
  </conditionalFormatting>
  <conditionalFormatting sqref="D8:J8">
    <cfRule type="expression" dxfId="210" priority="95" stopIfTrue="1">
      <formula>IF($D$8="",TRUE)</formula>
    </cfRule>
  </conditionalFormatting>
  <conditionalFormatting sqref="D9:G9">
    <cfRule type="expression" dxfId="209" priority="94" stopIfTrue="1">
      <formula>IF($D$9="",TRUE)</formula>
    </cfRule>
  </conditionalFormatting>
  <conditionalFormatting sqref="D10:J10">
    <cfRule type="expression" dxfId="208" priority="92" stopIfTrue="1">
      <formula>IF($D$9=$Q$9,TRUE)</formula>
    </cfRule>
    <cfRule type="expression" dxfId="207" priority="93" stopIfTrue="1">
      <formula>IF(AND($D$10="",$D$9=$R$9),TRUE)</formula>
    </cfRule>
  </conditionalFormatting>
  <conditionalFormatting sqref="D15:J15">
    <cfRule type="expression" dxfId="206" priority="89" stopIfTrue="1">
      <formula>IF($D$15="",TRUE)</formula>
    </cfRule>
  </conditionalFormatting>
  <conditionalFormatting sqref="D16:J16">
    <cfRule type="expression" dxfId="205" priority="90" stopIfTrue="1">
      <formula>IF($D$16="",TRUE)</formula>
    </cfRule>
  </conditionalFormatting>
  <conditionalFormatting sqref="D17:J17">
    <cfRule type="expression" dxfId="204" priority="87" stopIfTrue="1">
      <formula>IF($D$17="",TRUE)</formula>
    </cfRule>
  </conditionalFormatting>
  <conditionalFormatting sqref="D18:J18">
    <cfRule type="expression" dxfId="203" priority="91" stopIfTrue="1">
      <formula>IF($D$18="",TRUE)</formula>
    </cfRule>
  </conditionalFormatting>
  <conditionalFormatting sqref="D20:J20">
    <cfRule type="expression" dxfId="202" priority="88" stopIfTrue="1">
      <formula>IF($D$20="",TRUE)</formula>
    </cfRule>
  </conditionalFormatting>
  <conditionalFormatting sqref="D26:E26">
    <cfRule type="expression" dxfId="201" priority="83" stopIfTrue="1">
      <formula>IF($D$26="",TRUE)</formula>
    </cfRule>
  </conditionalFormatting>
  <conditionalFormatting sqref="D27:E27">
    <cfRule type="expression" dxfId="200" priority="84" stopIfTrue="1">
      <formula>IF($D$27="",TRUE)</formula>
    </cfRule>
  </conditionalFormatting>
  <conditionalFormatting sqref="D28:E28">
    <cfRule type="expression" dxfId="199" priority="85" stopIfTrue="1">
      <formula>IF($D$28="",TRUE)</formula>
    </cfRule>
  </conditionalFormatting>
  <conditionalFormatting sqref="D29:E29">
    <cfRule type="expression" dxfId="198" priority="86" stopIfTrue="1">
      <formula>IF($D$29="",TRUE)</formula>
    </cfRule>
  </conditionalFormatting>
  <conditionalFormatting sqref="D32:E32">
    <cfRule type="expression" dxfId="197" priority="80" stopIfTrue="1">
      <formula>IF(AND(OR($D$26="Yes",$D$26=""),$D$32=""),1,0)</formula>
    </cfRule>
    <cfRule type="expression" dxfId="196" priority="81" stopIfTrue="1">
      <formula>$P$26=""</formula>
    </cfRule>
  </conditionalFormatting>
  <conditionalFormatting sqref="D33:E33">
    <cfRule type="expression" dxfId="195" priority="78" stopIfTrue="1">
      <formula>IF(AND(OR($D$27="Yes",$D$27=""),$D$33=""),1,0)</formula>
    </cfRule>
    <cfRule type="expression" dxfId="194" priority="79" stopIfTrue="1">
      <formula>$P$27=""</formula>
    </cfRule>
  </conditionalFormatting>
  <conditionalFormatting sqref="D34:E34">
    <cfRule type="expression" dxfId="193" priority="75" stopIfTrue="1">
      <formula>IF(AND(OR($D$28="Yes",$D$28=""),$D$34=""),1,0)</formula>
    </cfRule>
    <cfRule type="expression" dxfId="192" priority="76" stopIfTrue="1">
      <formula>$P$28=""</formula>
    </cfRule>
  </conditionalFormatting>
  <conditionalFormatting sqref="D35:E35">
    <cfRule type="expression" dxfId="191" priority="77" stopIfTrue="1">
      <formula>IF(AND(OR($D$29="Yes",$D$29=""),$D$35=""),1,0)</formula>
    </cfRule>
    <cfRule type="expression" dxfId="190" priority="82" stopIfTrue="1">
      <formula>$P$29=""</formula>
    </cfRule>
  </conditionalFormatting>
  <conditionalFormatting sqref="D38:E38">
    <cfRule type="expression" dxfId="189" priority="69" stopIfTrue="1">
      <formula>$P$26=""</formula>
    </cfRule>
    <cfRule type="expression" dxfId="188" priority="70" stopIfTrue="1">
      <formula>$P$32=""</formula>
    </cfRule>
  </conditionalFormatting>
  <conditionalFormatting sqref="D38:E38">
    <cfRule type="expression" dxfId="187" priority="73" stopIfTrue="1">
      <formula>IF(AND(OR($D$26="Yes",$D$26=""),OR($D$32="Yes",$D$32=""),D38=""),1,0)</formula>
    </cfRule>
  </conditionalFormatting>
  <conditionalFormatting sqref="D39:E39">
    <cfRule type="expression" dxfId="186" priority="67" stopIfTrue="1">
      <formula>$P$33=""</formula>
    </cfRule>
    <cfRule type="expression" dxfId="185" priority="68" stopIfTrue="1">
      <formula>$P$39=""</formula>
    </cfRule>
  </conditionalFormatting>
  <conditionalFormatting sqref="D39:E39">
    <cfRule type="expression" dxfId="184" priority="72" stopIfTrue="1">
      <formula>IF(AND(OR($D$27="Yes",$D$27=""),OR($D$33="Yes",$D$33=""),D39=""),1,0)</formula>
    </cfRule>
  </conditionalFormatting>
  <conditionalFormatting sqref="D40:E40">
    <cfRule type="expression" dxfId="183" priority="65" stopIfTrue="1">
      <formula>$P$28=""</formula>
    </cfRule>
    <cfRule type="expression" dxfId="182" priority="66" stopIfTrue="1">
      <formula>$P$34=""</formula>
    </cfRule>
  </conditionalFormatting>
  <conditionalFormatting sqref="D40:E40">
    <cfRule type="expression" dxfId="181" priority="71" stopIfTrue="1">
      <formula>IF(AND(OR($D$28="Yes",$D$28=""),OR($D$34="Yes",$D$34=""),D40=""),1,0)</formula>
    </cfRule>
  </conditionalFormatting>
  <conditionalFormatting sqref="D41:E41">
    <cfRule type="expression" dxfId="180" priority="63" stopIfTrue="1">
      <formula>$P$29=""</formula>
    </cfRule>
    <cfRule type="expression" dxfId="179" priority="64" stopIfTrue="1">
      <formula>$P$35=""</formula>
    </cfRule>
  </conditionalFormatting>
  <conditionalFormatting sqref="D41:E41">
    <cfRule type="expression" dxfId="178" priority="74" stopIfTrue="1">
      <formula>IF(AND(OR($D$29="Yes",$D$29=""),OR($D$35="Yes",$D$35=""),D41=""),1,0)</formula>
    </cfRule>
  </conditionalFormatting>
  <conditionalFormatting sqref="D44:E44">
    <cfRule type="expression" dxfId="177" priority="58" stopIfTrue="1">
      <formula>$P$26=""</formula>
    </cfRule>
    <cfRule type="expression" dxfId="176" priority="59" stopIfTrue="1">
      <formula>$P$32=""</formula>
    </cfRule>
  </conditionalFormatting>
  <conditionalFormatting sqref="D45:E45">
    <cfRule type="expression" dxfId="175" priority="55" stopIfTrue="1">
      <formula>$P$33=""</formula>
    </cfRule>
    <cfRule type="expression" dxfId="174" priority="56" stopIfTrue="1">
      <formula>$P$39=""</formula>
    </cfRule>
  </conditionalFormatting>
  <conditionalFormatting sqref="D46:E46">
    <cfRule type="expression" dxfId="173" priority="53" stopIfTrue="1">
      <formula>$P$28=""</formula>
    </cfRule>
    <cfRule type="expression" dxfId="172" priority="54" stopIfTrue="1">
      <formula>$P$34=""</formula>
    </cfRule>
  </conditionalFormatting>
  <conditionalFormatting sqref="D47:E47">
    <cfRule type="expression" dxfId="171" priority="51" stopIfTrue="1">
      <formula>$P$29=""</formula>
    </cfRule>
    <cfRule type="expression" dxfId="170" priority="52" stopIfTrue="1">
      <formula>$P$35=""</formula>
    </cfRule>
  </conditionalFormatting>
  <conditionalFormatting sqref="D44:E44">
    <cfRule type="expression" dxfId="169" priority="62" stopIfTrue="1">
      <formula>IF(AND(OR($D$26="Yes",$D$26=""),OR($D$32="Yes",$D$32=""),D44=""),1,0)</formula>
    </cfRule>
  </conditionalFormatting>
  <conditionalFormatting sqref="D45:E45">
    <cfRule type="expression" dxfId="168" priority="57" stopIfTrue="1">
      <formula>IF(AND(OR($D$27="Yes",$D$27=""),OR($D$33="Yes",$D$33=""),D45=""),1,0)</formula>
    </cfRule>
  </conditionalFormatting>
  <conditionalFormatting sqref="D46:E46">
    <cfRule type="expression" dxfId="167" priority="60" stopIfTrue="1">
      <formula>IF(AND(OR($D$28="Yes",$D$28=""),OR($D$34="Yes",$D$34=""),D46=""),1,0)</formula>
    </cfRule>
  </conditionalFormatting>
  <conditionalFormatting sqref="D47:E47">
    <cfRule type="expression" dxfId="166" priority="61" stopIfTrue="1">
      <formula>IF(AND(OR($D$29="Yes",$D$29=""),OR($D$35="Yes",$D$35=""),D47=""),1,0)</formula>
    </cfRule>
  </conditionalFormatting>
  <conditionalFormatting sqref="D50:E50">
    <cfRule type="expression" dxfId="165" priority="46" stopIfTrue="1">
      <formula>$P$26=""</formula>
    </cfRule>
    <cfRule type="expression" dxfId="164" priority="47" stopIfTrue="1">
      <formula>$P$32=""</formula>
    </cfRule>
  </conditionalFormatting>
  <conditionalFormatting sqref="D51:E51">
    <cfRule type="expression" dxfId="163" priority="44" stopIfTrue="1">
      <formula>$P$33=""</formula>
    </cfRule>
    <cfRule type="expression" dxfId="162" priority="45" stopIfTrue="1">
      <formula>$P$39=""</formula>
    </cfRule>
  </conditionalFormatting>
  <conditionalFormatting sqref="D52:E52">
    <cfRule type="expression" dxfId="161" priority="41" stopIfTrue="1">
      <formula>$P$28=""</formula>
    </cfRule>
    <cfRule type="expression" dxfId="160" priority="42" stopIfTrue="1">
      <formula>$P$34=""</formula>
    </cfRule>
  </conditionalFormatting>
  <conditionalFormatting sqref="D53:E53">
    <cfRule type="expression" dxfId="159" priority="39" stopIfTrue="1">
      <formula>$P$29=""</formula>
    </cfRule>
    <cfRule type="expression" dxfId="158" priority="40" stopIfTrue="1">
      <formula>$P$35=""</formula>
    </cfRule>
  </conditionalFormatting>
  <conditionalFormatting sqref="D50:E50">
    <cfRule type="expression" dxfId="157" priority="48" stopIfTrue="1">
      <formula>IF(AND(OR($D$26="Yes",$D$26=""),OR($D$32="Yes",$D$32=""),D50=""),1,0)</formula>
    </cfRule>
  </conditionalFormatting>
  <conditionalFormatting sqref="D51:E51">
    <cfRule type="expression" dxfId="156" priority="50" stopIfTrue="1">
      <formula>IF(AND(OR($D$27="Yes",$D$27=""),OR($D$33="Yes",$D$33=""),D51=""),1,0)</formula>
    </cfRule>
  </conditionalFormatting>
  <conditionalFormatting sqref="D52:E52">
    <cfRule type="expression" dxfId="155" priority="43" stopIfTrue="1">
      <formula>IF(AND(OR($D$28="Yes",$D$28=""),OR($D$34="Yes",$D$34=""),D52=""),1,0)</formula>
    </cfRule>
  </conditionalFormatting>
  <conditionalFormatting sqref="D53:E53">
    <cfRule type="expression" dxfId="154" priority="49" stopIfTrue="1">
      <formula>IF(AND(OR($D$29="Yes",$D$29=""),OR($D$35="Yes",$D$35=""),D53=""),1,0)</formula>
    </cfRule>
  </conditionalFormatting>
  <conditionalFormatting sqref="D56:E56">
    <cfRule type="expression" dxfId="153" priority="36" stopIfTrue="1">
      <formula>$P$26=""</formula>
    </cfRule>
    <cfRule type="expression" dxfId="152" priority="37" stopIfTrue="1">
      <formula>$P$32=""</formula>
    </cfRule>
  </conditionalFormatting>
  <conditionalFormatting sqref="D57:E57">
    <cfRule type="expression" dxfId="151" priority="33" stopIfTrue="1">
      <formula>$P$33=""</formula>
    </cfRule>
    <cfRule type="expression" dxfId="150" priority="34" stopIfTrue="1">
      <formula>$P$39=""</formula>
    </cfRule>
  </conditionalFormatting>
  <conditionalFormatting sqref="D58:E58">
    <cfRule type="expression" dxfId="149" priority="30" stopIfTrue="1">
      <formula>$P$28=""</formula>
    </cfRule>
    <cfRule type="expression" dxfId="148" priority="31" stopIfTrue="1">
      <formula>$P$34=""</formula>
    </cfRule>
  </conditionalFormatting>
  <conditionalFormatting sqref="D59:E59">
    <cfRule type="expression" dxfId="147" priority="27" stopIfTrue="1">
      <formula>$P$29=""</formula>
    </cfRule>
    <cfRule type="expression" dxfId="146" priority="28" stopIfTrue="1">
      <formula>$P$35=""</formula>
    </cfRule>
  </conditionalFormatting>
  <conditionalFormatting sqref="D56:E56">
    <cfRule type="expression" dxfId="145" priority="38" stopIfTrue="1">
      <formula>IF(AND(OR($D$26="Yes",$D$26=""),OR($D$32="Yes",$D$32=""),D56=""),1,0)</formula>
    </cfRule>
  </conditionalFormatting>
  <conditionalFormatting sqref="D57:E57">
    <cfRule type="expression" dxfId="144" priority="35" stopIfTrue="1">
      <formula>IF(AND(OR($D$27="Yes",$D$27=""),OR($D$33="Yes",$D$33=""),D57=""),1,0)</formula>
    </cfRule>
  </conditionalFormatting>
  <conditionalFormatting sqref="D58:E58">
    <cfRule type="expression" dxfId="143" priority="32" stopIfTrue="1">
      <formula>IF(AND(OR($D$28="Yes",$D$28=""),OR($D$34="Yes",$D$34=""),D58=""),1,0)</formula>
    </cfRule>
  </conditionalFormatting>
  <conditionalFormatting sqref="D59:E59">
    <cfRule type="expression" dxfId="142" priority="29" stopIfTrue="1">
      <formula>IF(AND(OR($D$29="Yes",$D$29=""),OR($D$35="Yes",$D$35=""),D59=""),1,0)</formula>
    </cfRule>
  </conditionalFormatting>
  <conditionalFormatting sqref="D62:E62">
    <cfRule type="expression" dxfId="141" priority="24" stopIfTrue="1">
      <formula>$P$26=""</formula>
    </cfRule>
    <cfRule type="expression" dxfId="140" priority="25" stopIfTrue="1">
      <formula>$P$32=""</formula>
    </cfRule>
  </conditionalFormatting>
  <conditionalFormatting sqref="D63:E63">
    <cfRule type="expression" dxfId="139" priority="21" stopIfTrue="1">
      <formula>$P$33=""</formula>
    </cfRule>
    <cfRule type="expression" dxfId="138" priority="22" stopIfTrue="1">
      <formula>$P$39=""</formula>
    </cfRule>
  </conditionalFormatting>
  <conditionalFormatting sqref="D64:E64">
    <cfRule type="expression" dxfId="137" priority="18" stopIfTrue="1">
      <formula>$P$28=""</formula>
    </cfRule>
    <cfRule type="expression" dxfId="136" priority="19" stopIfTrue="1">
      <formula>$P$34=""</formula>
    </cfRule>
  </conditionalFormatting>
  <conditionalFormatting sqref="D65:E65">
    <cfRule type="expression" dxfId="135" priority="15" stopIfTrue="1">
      <formula>$P$29=""</formula>
    </cfRule>
    <cfRule type="expression" dxfId="134" priority="16" stopIfTrue="1">
      <formula>$P$35=""</formula>
    </cfRule>
  </conditionalFormatting>
  <conditionalFormatting sqref="D62:E62">
    <cfRule type="expression" dxfId="133" priority="26" stopIfTrue="1">
      <formula>IF(AND(OR($D$26="Yes",$D$26=""),OR($D$32="Yes",$D$32=""),D62=""),1,0)</formula>
    </cfRule>
  </conditionalFormatting>
  <conditionalFormatting sqref="D63:E63">
    <cfRule type="expression" dxfId="132" priority="23" stopIfTrue="1">
      <formula>IF(AND(OR($D$27="Yes",$D$27=""),OR($D$33="Yes",$D$33=""),D63=""),1,0)</formula>
    </cfRule>
  </conditionalFormatting>
  <conditionalFormatting sqref="D64:E64">
    <cfRule type="expression" dxfId="131" priority="20" stopIfTrue="1">
      <formula>IF(AND(OR($D$28="Yes",$D$28=""),OR($D$34="Yes",$D$34=""),D64=""),1,0)</formula>
    </cfRule>
  </conditionalFormatting>
  <conditionalFormatting sqref="D65:E65">
    <cfRule type="expression" dxfId="130" priority="17" stopIfTrue="1">
      <formula>IF(AND(OR($D$29="Yes",$D$29=""),OR($D$35="Yes",$D$35=""),D65=""),1,0)</formula>
    </cfRule>
  </conditionalFormatting>
  <conditionalFormatting sqref="D68:E68">
    <cfRule type="expression" dxfId="129" priority="10" stopIfTrue="1">
      <formula>$P$26=""</formula>
    </cfRule>
    <cfRule type="expression" dxfId="128" priority="11" stopIfTrue="1">
      <formula>$P$32=""</formula>
    </cfRule>
  </conditionalFormatting>
  <conditionalFormatting sqref="D69:E69">
    <cfRule type="expression" dxfId="127" priority="7" stopIfTrue="1">
      <formula>$P$33=""</formula>
    </cfRule>
    <cfRule type="expression" dxfId="126" priority="8" stopIfTrue="1">
      <formula>$P$39=""</formula>
    </cfRule>
  </conditionalFormatting>
  <conditionalFormatting sqref="D70:E70">
    <cfRule type="expression" dxfId="125" priority="5" stopIfTrue="1">
      <formula>$P$28=""</formula>
    </cfRule>
    <cfRule type="expression" dxfId="124" priority="6" stopIfTrue="1">
      <formula>$P$34=""</formula>
    </cfRule>
  </conditionalFormatting>
  <conditionalFormatting sqref="D71:E71">
    <cfRule type="expression" dxfId="123" priority="3" stopIfTrue="1">
      <formula>$P$29=""</formula>
    </cfRule>
    <cfRule type="expression" dxfId="122" priority="4" stopIfTrue="1">
      <formula>$P$35=""</formula>
    </cfRule>
  </conditionalFormatting>
  <conditionalFormatting sqref="D68:E68">
    <cfRule type="expression" dxfId="121" priority="12" stopIfTrue="1">
      <formula>IF(AND(OR($D$26="Yes",$D$26=""),OR($D$32="Yes",$D$32=""),D68=""),1,0)</formula>
    </cfRule>
  </conditionalFormatting>
  <conditionalFormatting sqref="D69:E69">
    <cfRule type="expression" dxfId="120" priority="9" stopIfTrue="1">
      <formula>IF(AND(OR($D$27="Yes",$D$27=""),OR($D$33="Yes",$D$33=""),D69=""),1,0)</formula>
    </cfRule>
  </conditionalFormatting>
  <conditionalFormatting sqref="D70:E70">
    <cfRule type="expression" dxfId="119" priority="13" stopIfTrue="1">
      <formula>IF(AND(OR($D$28="Yes",$D$28=""),OR($D$34="Yes",$D$34=""),D70=""),1,0)</formula>
    </cfRule>
  </conditionalFormatting>
  <conditionalFormatting sqref="D71:E71">
    <cfRule type="expression" dxfId="118" priority="14" stopIfTrue="1">
      <formula>IF(AND(OR($D$29="Yes",$D$29=""),OR($D$35="Yes",$D$35=""),D71=""),1,0)</formula>
    </cfRule>
  </conditionalFormatting>
  <conditionalFormatting sqref="G77:J77">
    <cfRule type="expression" dxfId="117" priority="2" stopIfTrue="1">
      <formula>IF(AND($D$77="Yes",$G$77=""),TRUE)</formula>
    </cfRule>
  </conditionalFormatting>
  <conditionalFormatting sqref="G85:J85">
    <cfRule type="expression" dxfId="116"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display="mailto:A.Allaire@ats.net"/>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3" zoomScaleNormal="100" zoomScalePageLayoutView="55" workbookViewId="0">
      <selection activeCell="A5" sqref="A5:A5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11" t="str">
        <f ca="1">OFFSET(L!$C$1,MATCH("Smelter List"&amp;ADDRESS(ROW(),COLUMN(),4),L!$A:$A,0)-1,SL,,)</f>
        <v>Link to "RMAP Conformant Smelter List"</v>
      </c>
      <c r="K2" s="412"/>
      <c r="L2" s="412"/>
      <c r="M2" s="412"/>
      <c r="N2" s="412"/>
      <c r="O2" s="412"/>
      <c r="P2" s="195"/>
      <c r="Q2" s="196"/>
      <c r="R2" s="197"/>
      <c r="S2" s="197"/>
      <c r="T2" s="197"/>
      <c r="AH2" s="145" t="s">
        <v>484</v>
      </c>
    </row>
    <row r="3" spans="1:34" s="221" customFormat="1" ht="173.45" customHeight="1">
      <c r="A3" s="171"/>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3"/>
      <c r="D3" s="413"/>
      <c r="E3" s="413"/>
      <c r="F3" s="222"/>
      <c r="G3" s="414" t="str">
        <f ca="1">OFFSET(L!$C$1,MATCH("General"&amp;"Cpy",L!$A:$A,0)-1,SL,,)</f>
        <v>© 2024 Responsible Minerals Initiative. All rights reserved.</v>
      </c>
      <c r="H3" s="414"/>
      <c r="I3" s="41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49.5" customHeight="1">
      <c r="A5" s="262" t="s">
        <v>779</v>
      </c>
      <c r="B5" s="182" t="str">
        <f ca="1">IF(LEN(A5)=0,"",INDEX('Smelter Look-up'!$A:$A,MATCH($A5,'Smelter Look-up'!$E:$E,0)))</f>
        <v>Tin</v>
      </c>
      <c r="C5" s="186" t="str">
        <f ca="1">IF(LEN(A5)=0,"",INDEX('Smelter Look-up'!$C:$C,MATCH($A5,'Smelter Look-up'!$E:$E,0)))</f>
        <v>Thaisarco</v>
      </c>
      <c r="D5" s="230" t="s">
        <v>1021</v>
      </c>
      <c r="E5" s="182" t="str">
        <f ca="1">IF(ISERROR($V5),"",OFFSET('Smelter Look-up'!$D$4,$V5-4,0)&amp;"")</f>
        <v>THAILAND</v>
      </c>
      <c r="F5" s="182" t="str">
        <f ca="1">IF(ISERROR($V5),"",OFFSET('Smelter Look-up'!$E$4,$V5-4,0))</f>
        <v>CID001898</v>
      </c>
      <c r="G5" s="182" t="str">
        <f ca="1">IF(C5=$X$4,IF(ISERROR($V5),"Enter smelter details","RMI"),IF(ISERROR($V5),"",OFFSET('Smelter Look-up'!$F$4,$V5-4,0)))</f>
        <v>RMI</v>
      </c>
      <c r="H5" s="183" t="s">
        <v>15873</v>
      </c>
      <c r="I5" s="184" t="str">
        <f ca="1">IF(ISERROR($V5),"",OFFSET('Smelter Look-up'!$H$4,$V5-4,0))</f>
        <v>Amphur Muang</v>
      </c>
      <c r="J5" s="184" t="str">
        <f ca="1">IF(ISERROR($V5),"",OFFSET('Smelter Look-up'!$I$4,$V5-4,0))</f>
        <v>Phuket</v>
      </c>
      <c r="K5" s="224" t="s">
        <v>15874</v>
      </c>
      <c r="L5" s="224" t="s">
        <v>15875</v>
      </c>
      <c r="M5" s="224"/>
      <c r="N5" s="224" t="s">
        <v>15876</v>
      </c>
      <c r="O5" s="224" t="s">
        <v>15877</v>
      </c>
      <c r="P5" s="185" t="s">
        <v>485</v>
      </c>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 ca="1">IF(C5="",NA(),IF(OR(C5="Smelter not listed",C5="Smelter not yet identified"),MATCH($B5&amp;$D5,'Smelter Look-up'!$J:$J,0),MATCH($B5&amp;$C5,'Smelter Look-up'!$J:$J,0)))</f>
        <v>547</v>
      </c>
      <c r="X5" s="227">
        <f t="shared" ref="X5" ca="1" si="0">IF(AND(C5="Smelter not listed",OR(LEN(D5)=0,LEN(E5)=0)),1,0)</f>
        <v>0</v>
      </c>
      <c r="AB5" s="228" t="str">
        <f t="shared" ref="AB5" ca="1" si="1">B5&amp;C5</f>
        <v>TinThaisarco</v>
      </c>
    </row>
    <row r="6" spans="1:34" s="227" customFormat="1" ht="39" customHeight="1">
      <c r="A6" s="262" t="s">
        <v>776</v>
      </c>
      <c r="B6" s="182" t="str">
        <f ca="1">IF(LEN(A6)=0,"",INDEX('Smelter Look-up'!$A:$A,MATCH($A6,'Smelter Look-up'!$E:$E,0)))</f>
        <v>Tin</v>
      </c>
      <c r="C6" s="186" t="str">
        <f ca="1">IF(LEN(A6)=0,"",INDEX('Smelter Look-up'!$C:$C,MATCH($A6,'Smelter Look-up'!$E:$E,0)))</f>
        <v>PT Timah Tbk Mentok</v>
      </c>
      <c r="D6" s="230" t="s">
        <v>15878</v>
      </c>
      <c r="E6" s="182" t="str">
        <f ca="1">IF(ISERROR($V6),"",OFFSET('Smelter Look-up'!$D$4,$V6-4,0)&amp;"")</f>
        <v>INDONESIA</v>
      </c>
      <c r="F6" s="182" t="str">
        <f ca="1">IF(ISERROR($V6),"",OFFSET('Smelter Look-up'!$E$4,$V6-4,0))</f>
        <v>CID001482</v>
      </c>
      <c r="G6" s="182" t="str">
        <f ca="1">IF(C6=$X$4,IF(ISERROR($V6),"Enter smelter details","RMI"),IF(ISERROR($V6),"",OFFSET('Smelter Look-up'!$F$4,$V6-4,0)))</f>
        <v>RMI</v>
      </c>
      <c r="H6" s="183" t="s">
        <v>15879</v>
      </c>
      <c r="I6" s="184" t="str">
        <f ca="1">IF(ISERROR($V6),"",OFFSET('Smelter Look-up'!$H$4,$V6-4,0))</f>
        <v>Mentok</v>
      </c>
      <c r="J6" s="184" t="str">
        <f ca="1">IF(ISERROR($V6),"",OFFSET('Smelter Look-up'!$I$4,$V6-4,0))</f>
        <v>Kepulauan Bangka Belitung</v>
      </c>
      <c r="K6" s="293" t="s">
        <v>15880</v>
      </c>
      <c r="L6" s="293" t="s">
        <v>15881</v>
      </c>
      <c r="M6" s="293"/>
      <c r="N6" s="293" t="s">
        <v>15882</v>
      </c>
      <c r="O6" s="293" t="s">
        <v>15883</v>
      </c>
      <c r="P6" s="294" t="s">
        <v>485</v>
      </c>
      <c r="Q6" s="225"/>
      <c r="R6" s="182" t="str">
        <f ca="1">IF(ISERROR($V6),"",OFFSET('Smelter Look-up'!$C$4,$V6-4,0)&amp;"")</f>
        <v>PT Timah Tbk Mentok</v>
      </c>
      <c r="S6" s="181" t="str">
        <f t="shared" ref="S6"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ref="X6:X46" ca="1" si="3">IF(AND(C6="Smelter not listed",OR(LEN(D6)=0,LEN(E6)=0)),1,0)</f>
        <v>0</v>
      </c>
      <c r="AB6" s="228" t="str">
        <f t="shared" ref="AB6:AB46" ca="1" si="4">B6&amp;C6</f>
        <v>TinPT Timah Tbk Mentok</v>
      </c>
    </row>
    <row r="7" spans="1:34" s="227" customFormat="1" ht="19.899999999999999" customHeight="1">
      <c r="A7" s="295" t="s">
        <v>794</v>
      </c>
      <c r="B7" s="230" t="s">
        <v>1120</v>
      </c>
      <c r="C7" s="296" t="s">
        <v>13779</v>
      </c>
      <c r="D7" s="230" t="s">
        <v>13779</v>
      </c>
      <c r="E7" s="230" t="s">
        <v>1095</v>
      </c>
      <c r="F7" s="230" t="s">
        <v>794</v>
      </c>
      <c r="G7" s="230" t="s">
        <v>13217</v>
      </c>
      <c r="H7" s="297" t="s">
        <v>15884</v>
      </c>
      <c r="I7" s="298" t="s">
        <v>1778</v>
      </c>
      <c r="J7" s="298" t="s">
        <v>6047</v>
      </c>
      <c r="K7" s="296" t="s">
        <v>15880</v>
      </c>
      <c r="L7" s="296" t="s">
        <v>15881</v>
      </c>
      <c r="M7" s="296"/>
      <c r="N7" s="296" t="s">
        <v>15882</v>
      </c>
      <c r="O7" s="296" t="s">
        <v>15883</v>
      </c>
      <c r="P7" s="298" t="s">
        <v>485</v>
      </c>
      <c r="Q7" s="299"/>
      <c r="X7" s="227">
        <f t="shared" si="3"/>
        <v>0</v>
      </c>
      <c r="AB7" s="228" t="str">
        <f t="shared" si="4"/>
        <v>TinPT Timah Tbk Kundur</v>
      </c>
    </row>
    <row r="8" spans="1:34" s="227" customFormat="1" ht="19.899999999999999" customHeight="1">
      <c r="A8" s="295" t="s">
        <v>15438</v>
      </c>
      <c r="B8" s="230" t="s">
        <v>1120</v>
      </c>
      <c r="C8" s="296" t="s">
        <v>15437</v>
      </c>
      <c r="D8" s="296" t="s">
        <v>15437</v>
      </c>
      <c r="E8" s="230" t="s">
        <v>1104</v>
      </c>
      <c r="F8" s="230" t="s">
        <v>15438</v>
      </c>
      <c r="G8" s="230" t="s">
        <v>13217</v>
      </c>
      <c r="H8" s="297" t="s">
        <v>15885</v>
      </c>
      <c r="I8" s="298" t="s">
        <v>8241</v>
      </c>
      <c r="J8" s="298" t="s">
        <v>8241</v>
      </c>
      <c r="K8" s="296" t="s">
        <v>15886</v>
      </c>
      <c r="L8" s="296" t="s">
        <v>15887</v>
      </c>
      <c r="M8" s="296"/>
      <c r="N8" s="296" t="s">
        <v>15888</v>
      </c>
      <c r="O8" s="296" t="s">
        <v>15889</v>
      </c>
      <c r="P8" s="298" t="s">
        <v>485</v>
      </c>
      <c r="Q8" s="299"/>
      <c r="X8" s="227">
        <f t="shared" si="3"/>
        <v>0</v>
      </c>
      <c r="AB8" s="228" t="str">
        <f t="shared" si="4"/>
        <v>TinDS Myanmar</v>
      </c>
    </row>
    <row r="9" spans="1:34" s="227" customFormat="1" ht="19.899999999999999" customHeight="1">
      <c r="A9" s="295" t="s">
        <v>786</v>
      </c>
      <c r="B9" s="230" t="s">
        <v>1122</v>
      </c>
      <c r="C9" s="296" t="s">
        <v>1367</v>
      </c>
      <c r="D9" s="230" t="s">
        <v>1367</v>
      </c>
      <c r="E9" s="230" t="s">
        <v>1090</v>
      </c>
      <c r="F9" s="230" t="s">
        <v>786</v>
      </c>
      <c r="G9" s="230" t="s">
        <v>13217</v>
      </c>
      <c r="H9" s="297"/>
      <c r="I9" s="298" t="s">
        <v>1759</v>
      </c>
      <c r="J9" s="298" t="s">
        <v>13596</v>
      </c>
      <c r="K9" s="296"/>
      <c r="L9" s="296"/>
      <c r="M9" s="296"/>
      <c r="N9" s="296"/>
      <c r="O9" s="296"/>
      <c r="P9" s="298"/>
      <c r="Q9" s="299"/>
      <c r="R9" s="182" t="s">
        <v>1367</v>
      </c>
      <c r="S9" s="300" t="str">
        <f t="shared" ref="S9" ca="1" si="5">IF(B9="","",IF(ISERROR(MATCH($E9,CL,0)),"Unknown",INDIRECT("'C'!$A$"&amp;MATCH($E9,CL,0)+1)))</f>
        <v>CN</v>
      </c>
      <c r="T9" s="300" t="str">
        <f ca="1">IF(B9="","",IF(ISERROR(MATCH($J9,[1]SorP!$B$1:$B$6279,0)),"",INDIRECT("'SorP'!$A$"&amp;MATCH($S9&amp;$J9,[1]SorP!C:C,0))))</f>
        <v>CN-JX</v>
      </c>
      <c r="U9" s="201"/>
      <c r="V9" s="226">
        <f>IF(C9="",NA(),IF(OR(C9="Smelter not listed",C9="Smelter not yet identified"),MATCH($B9&amp;$D9,'[1]Smelter Look-up'!$J:$J,0),MATCH($B9&amp;$C9,'[1]Smelter Look-up'!$J:$J,0)))</f>
        <v>573</v>
      </c>
      <c r="X9" s="227">
        <f t="shared" si="3"/>
        <v>0</v>
      </c>
      <c r="AB9" s="228" t="str">
        <f t="shared" si="4"/>
        <v>TungstenChongyi Zhangyuan Tungsten Co., Ltd.</v>
      </c>
    </row>
    <row r="10" spans="1:34" s="227" customFormat="1" ht="22.5" customHeight="1">
      <c r="A10" s="295" t="s">
        <v>1415</v>
      </c>
      <c r="B10" s="230" t="s">
        <v>1122</v>
      </c>
      <c r="C10" s="296" t="s">
        <v>2317</v>
      </c>
      <c r="D10" s="230" t="s">
        <v>15050</v>
      </c>
      <c r="E10" s="230" t="s">
        <v>1091</v>
      </c>
      <c r="F10" s="230" t="s">
        <v>1415</v>
      </c>
      <c r="G10" s="230" t="s">
        <v>13217</v>
      </c>
      <c r="H10" s="297"/>
      <c r="I10" s="298" t="s">
        <v>1737</v>
      </c>
      <c r="J10" s="298" t="s">
        <v>1536</v>
      </c>
      <c r="K10" s="296"/>
      <c r="L10" s="296"/>
      <c r="M10" s="296"/>
      <c r="N10" s="296"/>
      <c r="O10" s="296"/>
      <c r="P10" s="298"/>
      <c r="Q10" s="299"/>
      <c r="R10" s="182" t="s">
        <v>15050</v>
      </c>
      <c r="S10" s="300" t="str">
        <f t="shared" ref="S10" ca="1" si="6">IF(B10="","",IF(ISERROR(MATCH($E10,CL,0)),"Unknown",INDIRECT("'C'!$A$"&amp;MATCH($E10,CL,0)+1)))</f>
        <v>DE</v>
      </c>
      <c r="T10" s="300" t="str">
        <f ca="1">IF(B10="","",IF(ISERROR(MATCH($J10,[1]SorP!$B$1:$B$6279,0)),"",INDIRECT("'SorP'!$A$"&amp;MATCH($S10&amp;$J10,[1]SorP!C:C,0))))</f>
        <v>DE-BW</v>
      </c>
      <c r="U10" s="201"/>
      <c r="V10" s="226">
        <f>IF(C10="",NA(),IF(OR(C10="Smelter not listed",C10="Smelter not yet identified"),MATCH($B10&amp;$D10,'[1]Smelter Look-up'!$J:$J,0),MATCH($B10&amp;$C10,'[1]Smelter Look-up'!$J:$J,0)))</f>
        <v>588</v>
      </c>
      <c r="X10" s="227">
        <f t="shared" si="3"/>
        <v>0</v>
      </c>
      <c r="AB10" s="228" t="str">
        <f t="shared" si="4"/>
        <v>TungstenH.C. Starck Smelting GmbH &amp; Co. KG</v>
      </c>
    </row>
    <row r="11" spans="1:34" s="227" customFormat="1" ht="19.899999999999999" customHeight="1">
      <c r="A11" s="230" t="s">
        <v>15078</v>
      </c>
      <c r="B11" s="182" t="s">
        <v>1120</v>
      </c>
      <c r="C11" s="301" t="s">
        <v>15077</v>
      </c>
      <c r="D11" s="230"/>
      <c r="E11" s="182" t="s">
        <v>1095</v>
      </c>
      <c r="F11" s="182" t="s">
        <v>15078</v>
      </c>
      <c r="G11" s="182" t="s">
        <v>13217</v>
      </c>
      <c r="H11" s="183">
        <v>0</v>
      </c>
      <c r="I11" s="184" t="s">
        <v>15114</v>
      </c>
      <c r="J11" s="184" t="s">
        <v>12830</v>
      </c>
      <c r="K11" s="224"/>
      <c r="L11" s="224"/>
      <c r="M11" s="224"/>
      <c r="N11" s="224"/>
      <c r="O11" s="224"/>
      <c r="P11" s="185"/>
      <c r="Q11" s="225"/>
      <c r="R11" s="182" t="s">
        <v>15077</v>
      </c>
      <c r="S11" s="181" t="str">
        <f t="shared" ref="S11:S20" ca="1" si="7">IF(B11="","",IF(ISERROR(MATCH($E11,CL,0)),"Unknown",INDIRECT("'C'!$A$"&amp;MATCH($E11,CL,0)+1)))</f>
        <v>ID</v>
      </c>
      <c r="T11" s="181" t="str">
        <f ca="1">IF(B11="","",IF(ISERROR(MATCH($J11,[1]SorP!$B$1:$B$6279,0)),"",INDIRECT("'SorP'!$A$"&amp;MATCH($S11&amp;$J11,[1]SorP!C:C,0))))</f>
        <v>ID-BB</v>
      </c>
      <c r="U11" s="201"/>
      <c r="V11" s="226">
        <f>IF(C11="",NA(),IF(OR(C11="Smelter not listed",C11="Smelter not yet identified"),MATCH($B11&amp;$D11,'[1]Smelter Look-up'!$J:$J,0),MATCH($B11&amp;$C11,'[1]Smelter Look-up'!$J:$J,0)))</f>
        <v>499</v>
      </c>
      <c r="X11" s="227">
        <f t="shared" si="3"/>
        <v>0</v>
      </c>
      <c r="AB11" s="228" t="str">
        <f t="shared" si="4"/>
        <v>TinPT Menara Cipta Mulia</v>
      </c>
    </row>
    <row r="12" spans="1:34" s="227" customFormat="1" ht="19.899999999999999" customHeight="1">
      <c r="A12" s="230" t="s">
        <v>766</v>
      </c>
      <c r="B12" s="182" t="s">
        <v>1120</v>
      </c>
      <c r="C12" s="186" t="s">
        <v>811</v>
      </c>
      <c r="D12" s="230"/>
      <c r="E12" s="182" t="s">
        <v>1105</v>
      </c>
      <c r="F12" s="182" t="s">
        <v>766</v>
      </c>
      <c r="G12" s="182" t="s">
        <v>13217</v>
      </c>
      <c r="H12" s="183">
        <v>0</v>
      </c>
      <c r="I12" s="184" t="s">
        <v>1766</v>
      </c>
      <c r="J12" s="184" t="s">
        <v>8666</v>
      </c>
      <c r="K12" s="224"/>
      <c r="L12" s="224"/>
      <c r="M12" s="224"/>
      <c r="N12" s="224"/>
      <c r="O12" s="224"/>
      <c r="P12" s="185"/>
      <c r="Q12" s="225"/>
      <c r="R12" s="182" t="s">
        <v>811</v>
      </c>
      <c r="S12" s="181" t="str">
        <f t="shared" ca="1" si="7"/>
        <v>MY</v>
      </c>
      <c r="T12" s="181" t="str">
        <f ca="1">IF(B12="","",IF(ISERROR(MATCH($J12,[1]SorP!$B$1:$B$6279,0)),"",INDIRECT("'SorP'!$A$"&amp;MATCH($S12&amp;$J12,[1]SorP!C:C,0))))</f>
        <v>MY-07</v>
      </c>
      <c r="U12" s="201"/>
      <c r="V12" s="226">
        <f>IF(C12="",NA(),IF(OR(C12="Smelter not listed",C12="Smelter not yet identified"),MATCH($B12&amp;$D12,'[1]Smelter Look-up'!$J:$J,0),MATCH($B12&amp;$C12,'[1]Smelter Look-up'!$J:$J,0)))</f>
        <v>458</v>
      </c>
      <c r="X12" s="227">
        <f t="shared" si="3"/>
        <v>0</v>
      </c>
      <c r="AB12" s="228" t="str">
        <f t="shared" si="4"/>
        <v>TinMalaysia Smelting Corporation (MSC)</v>
      </c>
    </row>
    <row r="13" spans="1:34" s="227" customFormat="1" ht="19.899999999999999" customHeight="1">
      <c r="A13" s="230" t="s">
        <v>775</v>
      </c>
      <c r="B13" s="182" t="s">
        <v>1120</v>
      </c>
      <c r="C13" s="186" t="s">
        <v>2141</v>
      </c>
      <c r="D13" s="230"/>
      <c r="E13" s="182" t="s">
        <v>1095</v>
      </c>
      <c r="F13" s="182" t="s">
        <v>775</v>
      </c>
      <c r="G13" s="182" t="s">
        <v>13217</v>
      </c>
      <c r="H13" s="183">
        <v>0</v>
      </c>
      <c r="I13" s="184" t="s">
        <v>1753</v>
      </c>
      <c r="J13" s="184" t="s">
        <v>12830</v>
      </c>
      <c r="K13" s="224"/>
      <c r="L13" s="224"/>
      <c r="M13" s="224"/>
      <c r="N13" s="224"/>
      <c r="O13" s="224"/>
      <c r="P13" s="185"/>
      <c r="Q13" s="225"/>
      <c r="R13" s="182" t="s">
        <v>2141</v>
      </c>
      <c r="S13" s="181" t="str">
        <f t="shared" ca="1" si="7"/>
        <v>ID</v>
      </c>
      <c r="T13" s="181" t="str">
        <f ca="1">IF(B13="","",IF(ISERROR(MATCH($J13,[1]SorP!$B$1:$B$6279,0)),"",INDIRECT("'SorP'!$A$"&amp;MATCH($S13&amp;$J13,[1]SorP!C:C,0))))</f>
        <v>ID-BB</v>
      </c>
      <c r="U13" s="201"/>
      <c r="V13" s="226">
        <f>IF(C13="",NA(),IF(OR(C13="Smelter not listed",C13="Smelter not yet identified"),MATCH($B13&amp;$D13,'[1]Smelter Look-up'!$J:$J,0),MATCH($B13&amp;$C13,'[1]Smelter Look-up'!$J:$J,0)))</f>
        <v>507</v>
      </c>
      <c r="X13" s="227">
        <f t="shared" si="3"/>
        <v>0</v>
      </c>
      <c r="AB13" s="228" t="str">
        <f t="shared" si="4"/>
        <v>TinPT Refined Bangka Tin</v>
      </c>
    </row>
    <row r="14" spans="1:34" s="227" customFormat="1" ht="19.899999999999999" customHeight="1">
      <c r="A14" s="230" t="s">
        <v>768</v>
      </c>
      <c r="B14" s="182" t="s">
        <v>1120</v>
      </c>
      <c r="C14" s="186" t="s">
        <v>1024</v>
      </c>
      <c r="D14" s="230"/>
      <c r="E14" s="182" t="s">
        <v>870</v>
      </c>
      <c r="F14" s="182" t="s">
        <v>768</v>
      </c>
      <c r="G14" s="182" t="s">
        <v>13217</v>
      </c>
      <c r="H14" s="183">
        <v>0</v>
      </c>
      <c r="I14" s="184" t="s">
        <v>1771</v>
      </c>
      <c r="J14" s="184" t="s">
        <v>9093</v>
      </c>
      <c r="K14" s="224"/>
      <c r="L14" s="224"/>
      <c r="M14" s="224"/>
      <c r="N14" s="224"/>
      <c r="O14" s="224"/>
      <c r="P14" s="185"/>
      <c r="Q14" s="225"/>
      <c r="R14" s="182" t="s">
        <v>1024</v>
      </c>
      <c r="S14" s="181" t="str">
        <f t="shared" ca="1" si="7"/>
        <v>PE</v>
      </c>
      <c r="T14" s="181" t="str">
        <f ca="1">IF(B14="","",IF(ISERROR(MATCH($J14,[1]SorP!$B$1:$B$6279,0)),"",INDIRECT("'SorP'!$A$"&amp;MATCH($S14&amp;$J14,[1]SorP!C:C,0))))</f>
        <v>PE-ICA</v>
      </c>
      <c r="U14" s="201"/>
      <c r="V14" s="226">
        <f>IF(C14="",NA(),IF(OR(C14="Smelter not listed",C14="Smelter not yet identified"),MATCH($B14&amp;$D14,'[1]Smelter Look-up'!$J:$J,0),MATCH($B14&amp;$C14,'[1]Smelter Look-up'!$J:$J,0)))</f>
        <v>470</v>
      </c>
      <c r="X14" s="227">
        <f t="shared" si="3"/>
        <v>0</v>
      </c>
      <c r="AB14" s="228" t="str">
        <f t="shared" si="4"/>
        <v>TinMinsur</v>
      </c>
    </row>
    <row r="15" spans="1:34" s="227" customFormat="1" ht="19.899999999999999" customHeight="1">
      <c r="A15" s="230" t="s">
        <v>1801</v>
      </c>
      <c r="B15" s="182" t="s">
        <v>1120</v>
      </c>
      <c r="C15" s="186" t="s">
        <v>15496</v>
      </c>
      <c r="D15" s="230"/>
      <c r="E15" s="182" t="s">
        <v>1085</v>
      </c>
      <c r="F15" s="182" t="s">
        <v>1801</v>
      </c>
      <c r="G15" s="182" t="s">
        <v>13217</v>
      </c>
      <c r="H15" s="183">
        <v>0</v>
      </c>
      <c r="I15" s="184" t="s">
        <v>1802</v>
      </c>
      <c r="J15" s="184" t="s">
        <v>3135</v>
      </c>
      <c r="K15" s="224"/>
      <c r="L15" s="224"/>
      <c r="M15" s="224"/>
      <c r="N15" s="224"/>
      <c r="O15" s="224"/>
      <c r="P15" s="185"/>
      <c r="Q15" s="225"/>
      <c r="R15" s="182" t="s">
        <v>15496</v>
      </c>
      <c r="S15" s="181" t="str">
        <f t="shared" ca="1" si="7"/>
        <v>BE</v>
      </c>
      <c r="T15" s="181" t="str">
        <f ca="1">IF(B15="","",IF(ISERROR(MATCH($J15,[1]SorP!$B$1:$B$6279,0)),"",INDIRECT("'SorP'!$A$"&amp;MATCH($S15&amp;$J15,[1]SorP!C:C,0))))</f>
        <v>BE-VAN</v>
      </c>
      <c r="U15" s="201"/>
      <c r="V15" s="226">
        <f>IF(C15="",NA(),IF(OR(C15="Smelter not listed",C15="Smelter not yet identified"),MATCH($B15&amp;$D15,'[1]Smelter Look-up'!$J:$J,0),MATCH($B15&amp;$C15,'[1]Smelter Look-up'!$J:$J,0)))</f>
        <v>394</v>
      </c>
      <c r="X15" s="227">
        <f t="shared" si="3"/>
        <v>0</v>
      </c>
      <c r="AB15" s="228" t="str">
        <f t="shared" si="4"/>
        <v>TinAurubis Beerse</v>
      </c>
    </row>
    <row r="16" spans="1:34" s="227" customFormat="1" ht="19.899999999999999" customHeight="1">
      <c r="A16" s="230" t="s">
        <v>767</v>
      </c>
      <c r="B16" s="182" t="s">
        <v>1120</v>
      </c>
      <c r="C16" s="186" t="s">
        <v>12408</v>
      </c>
      <c r="D16" s="230"/>
      <c r="E16" s="182" t="s">
        <v>1086</v>
      </c>
      <c r="F16" s="182" t="s">
        <v>767</v>
      </c>
      <c r="G16" s="182" t="s">
        <v>13217</v>
      </c>
      <c r="H16" s="183">
        <v>0</v>
      </c>
      <c r="I16" s="184" t="s">
        <v>1769</v>
      </c>
      <c r="J16" s="184" t="s">
        <v>1666</v>
      </c>
      <c r="K16" s="224"/>
      <c r="L16" s="224"/>
      <c r="M16" s="224"/>
      <c r="N16" s="224"/>
      <c r="O16" s="224"/>
      <c r="P16" s="185"/>
      <c r="Q16" s="225"/>
      <c r="R16" s="182" t="s">
        <v>12408</v>
      </c>
      <c r="S16" s="181" t="str">
        <f t="shared" ca="1" si="7"/>
        <v>BR</v>
      </c>
      <c r="T16" s="181" t="str">
        <f ca="1">IF(B16="","",IF(ISERROR(MATCH($J16,[1]SorP!$B$1:$B$6279,0)),"",INDIRECT("'SorP'!$A$"&amp;MATCH($S16&amp;$J16,[1]SorP!C:C,0))))</f>
        <v>BR-SP</v>
      </c>
      <c r="U16" s="201"/>
      <c r="V16" s="226">
        <f>IF(C16="",NA(),IF(OR(C16="Smelter not listed",C16="Smelter not yet identified"),MATCH($B16&amp;$D16,'[1]Smelter Look-up'!$J:$J,0),MATCH($B16&amp;$C16,'[1]Smelter Look-up'!$J:$J,0)))</f>
        <v>465</v>
      </c>
      <c r="X16" s="227">
        <f t="shared" si="3"/>
        <v>0</v>
      </c>
      <c r="AB16" s="228" t="str">
        <f t="shared" si="4"/>
        <v>TinMineracao Taboca S.A.</v>
      </c>
    </row>
    <row r="17" spans="1:28" s="227" customFormat="1" ht="19.899999999999999" customHeight="1">
      <c r="A17" s="230" t="s">
        <v>772</v>
      </c>
      <c r="B17" s="182" t="s">
        <v>1120</v>
      </c>
      <c r="C17" s="186" t="s">
        <v>13780</v>
      </c>
      <c r="D17" s="230"/>
      <c r="E17" s="182" t="s">
        <v>2413</v>
      </c>
      <c r="F17" s="182" t="s">
        <v>772</v>
      </c>
      <c r="G17" s="182" t="s">
        <v>13217</v>
      </c>
      <c r="H17" s="183">
        <v>0</v>
      </c>
      <c r="I17" s="184" t="s">
        <v>1755</v>
      </c>
      <c r="J17" s="184" t="s">
        <v>1755</v>
      </c>
      <c r="K17" s="224"/>
      <c r="L17" s="224"/>
      <c r="M17" s="224"/>
      <c r="N17" s="224"/>
      <c r="O17" s="224"/>
      <c r="P17" s="185"/>
      <c r="Q17" s="225"/>
      <c r="R17" s="182" t="s">
        <v>13780</v>
      </c>
      <c r="S17" s="181" t="str">
        <f t="shared" ca="1" si="7"/>
        <v>BO</v>
      </c>
      <c r="T17" s="181" t="str">
        <f ca="1">IF(B17="","",IF(ISERROR(MATCH($J17,[1]SorP!$B$1:$B$6279,0)),"",INDIRECT("'SorP'!$A$"&amp;MATCH($S17&amp;$J17,[1]SorP!C:C,0))))</f>
        <v>BO-O</v>
      </c>
      <c r="U17" s="201"/>
      <c r="V17" s="226">
        <f>IF(C17="",NA(),IF(OR(C17="Smelter not listed",C17="Smelter not yet identified"),MATCH($B17&amp;$D17,'[1]Smelter Look-up'!$J:$J,0),MATCH($B17&amp;$C17,'[1]Smelter Look-up'!$J:$J,0)))</f>
        <v>482</v>
      </c>
      <c r="X17" s="227">
        <f t="shared" si="3"/>
        <v>0</v>
      </c>
      <c r="AB17" s="228" t="str">
        <f t="shared" si="4"/>
        <v>TinOperaciones Metalurgicas S.A.</v>
      </c>
    </row>
    <row r="18" spans="1:28" s="227" customFormat="1" ht="19.899999999999999" customHeight="1">
      <c r="A18" s="302" t="s">
        <v>1398</v>
      </c>
      <c r="B18" s="230" t="s">
        <v>1120</v>
      </c>
      <c r="C18" s="224" t="s">
        <v>896</v>
      </c>
      <c r="D18" s="303"/>
      <c r="E18" s="230" t="s">
        <v>1098</v>
      </c>
      <c r="F18" s="230" t="s">
        <v>1398</v>
      </c>
      <c r="G18" s="230" t="s">
        <v>13217</v>
      </c>
      <c r="H18" s="297"/>
      <c r="I18" s="298" t="s">
        <v>1567</v>
      </c>
      <c r="J18" s="298" t="s">
        <v>1568</v>
      </c>
      <c r="K18" s="224"/>
      <c r="L18" s="224"/>
      <c r="M18" s="224"/>
      <c r="N18" s="224"/>
      <c r="O18" s="224"/>
      <c r="P18" s="185"/>
      <c r="Q18" s="225"/>
      <c r="R18" s="182" t="s">
        <v>896</v>
      </c>
      <c r="S18" s="181" t="str">
        <f t="shared" ca="1" si="7"/>
        <v>JP</v>
      </c>
      <c r="T18" s="181" t="str">
        <f ca="1">IF(B18="","",IF(ISERROR(MATCH($J18,[1]SorP!$B$1:$B$6279,0)),"",INDIRECT("'SorP'!$A$"&amp;MATCH($S18&amp;$J18,[1]SorP!C:C,0))))</f>
        <v>JP-05</v>
      </c>
      <c r="U18" s="201"/>
      <c r="V18" s="226">
        <f>IF(C18="",NA(),IF(OR(C18="Smelter not listed",C18="Smelter not yet identified"),MATCH($B18&amp;$D18,'[1]Smelter Look-up'!$J:$J,0),MATCH($B18&amp;$C18,'[1]Smelter Look-up'!$J:$J,0)))</f>
        <v>417</v>
      </c>
      <c r="X18" s="227">
        <f t="shared" si="3"/>
        <v>0</v>
      </c>
      <c r="AB18" s="228" t="str">
        <f t="shared" si="4"/>
        <v>TinDowa</v>
      </c>
    </row>
    <row r="19" spans="1:28" s="227" customFormat="1" ht="19.899999999999999" customHeight="1">
      <c r="A19" s="302" t="s">
        <v>761</v>
      </c>
      <c r="B19" s="230" t="s">
        <v>1120</v>
      </c>
      <c r="C19" s="224" t="s">
        <v>805</v>
      </c>
      <c r="D19" s="303"/>
      <c r="E19" s="230" t="s">
        <v>872</v>
      </c>
      <c r="F19" s="230" t="s">
        <v>761</v>
      </c>
      <c r="G19" s="230" t="s">
        <v>13217</v>
      </c>
      <c r="H19" s="297"/>
      <c r="I19" s="298" t="s">
        <v>1757</v>
      </c>
      <c r="J19" s="298" t="s">
        <v>9479</v>
      </c>
      <c r="K19" s="224"/>
      <c r="L19" s="224"/>
      <c r="M19" s="224"/>
      <c r="N19" s="224"/>
      <c r="O19" s="224"/>
      <c r="P19" s="185"/>
      <c r="Q19" s="225"/>
      <c r="R19" s="182" t="s">
        <v>805</v>
      </c>
      <c r="S19" s="181" t="str">
        <f t="shared" ca="1" si="7"/>
        <v>PL</v>
      </c>
      <c r="T19" s="181" t="str">
        <f ca="1">IF(B19="","",IF(ISERROR(MATCH($J19,[1]SorP!$B$1:$B$6279,0)),"",INDIRECT("'SorP'!$A$"&amp;MATCH($S19&amp;$J19,[1]SorP!C:C,0))))</f>
        <v>PL-18</v>
      </c>
      <c r="U19" s="201"/>
      <c r="V19" s="226">
        <f>IF(C19="",NA(),IF(OR(C19="Smelter not listed",C19="Smelter not yet identified"),MATCH($B19&amp;$D19,'[1]Smelter Look-up'!$J:$J,0),MATCH($B19&amp;$C19,'[1]Smelter Look-up'!$J:$J,0)))</f>
        <v>430</v>
      </c>
      <c r="X19" s="227">
        <f t="shared" si="3"/>
        <v>0</v>
      </c>
      <c r="AB19" s="228" t="str">
        <f t="shared" si="4"/>
        <v>TinFenix Metals</v>
      </c>
    </row>
    <row r="20" spans="1:28" s="227" customFormat="1" ht="26.25" customHeight="1">
      <c r="A20" s="302" t="s">
        <v>769</v>
      </c>
      <c r="B20" s="230" t="s">
        <v>1120</v>
      </c>
      <c r="C20" s="224" t="s">
        <v>1153</v>
      </c>
      <c r="D20" s="303"/>
      <c r="E20" s="230" t="s">
        <v>1098</v>
      </c>
      <c r="F20" s="230" t="s">
        <v>769</v>
      </c>
      <c r="G20" s="230" t="s">
        <v>13217</v>
      </c>
      <c r="H20" s="297"/>
      <c r="I20" s="298" t="s">
        <v>1534</v>
      </c>
      <c r="J20" s="298" t="s">
        <v>1534</v>
      </c>
      <c r="K20" s="224"/>
      <c r="L20" s="224"/>
      <c r="M20" s="224"/>
      <c r="N20" s="224"/>
      <c r="O20" s="224"/>
      <c r="P20" s="298"/>
      <c r="Q20" s="299"/>
      <c r="R20" s="182" t="s">
        <v>1153</v>
      </c>
      <c r="S20" s="181" t="str">
        <f t="shared" ca="1" si="7"/>
        <v>JP</v>
      </c>
      <c r="T20" s="181" t="str">
        <f ca="1">IF(B20="","",IF(ISERROR(MATCH($J20,[1]SorP!$B$1:$B$6279,0)),"",INDIRECT("'SorP'!$A$"&amp;MATCH($S20&amp;$J20,[1]SorP!C:C,0))))</f>
        <v>JP-13</v>
      </c>
      <c r="U20" s="201"/>
      <c r="V20" s="226">
        <f>IF(C20="",NA(),IF(OR(C20="Smelter not listed",C20="Smelter not yet identified"),MATCH($B20&amp;$D20,'[1]Smelter Look-up'!$J:$J,0),MATCH($B20&amp;$C20,'[1]Smelter Look-up'!$J:$J,0)))</f>
        <v>471</v>
      </c>
      <c r="X20" s="227">
        <f t="shared" si="3"/>
        <v>0</v>
      </c>
      <c r="AB20" s="228" t="str">
        <f t="shared" si="4"/>
        <v>TinMitsubishi Materials Corporation</v>
      </c>
    </row>
    <row r="21" spans="1:28" s="227" customFormat="1" ht="45.75" customHeight="1">
      <c r="A21" s="304" t="s">
        <v>732</v>
      </c>
      <c r="B21" s="230" t="s">
        <v>1119</v>
      </c>
      <c r="C21" s="224" t="s">
        <v>2505</v>
      </c>
      <c r="D21" s="224" t="s">
        <v>2314</v>
      </c>
      <c r="E21" s="230" t="s">
        <v>1085</v>
      </c>
      <c r="F21" s="230" t="s">
        <v>732</v>
      </c>
      <c r="G21" s="230" t="s">
        <v>13217</v>
      </c>
      <c r="H21" s="297" t="s">
        <v>15890</v>
      </c>
      <c r="I21" s="298" t="s">
        <v>1667</v>
      </c>
      <c r="J21" s="298" t="s">
        <v>3135</v>
      </c>
      <c r="K21" s="224" t="s">
        <v>15891</v>
      </c>
      <c r="L21" s="224" t="s">
        <v>15892</v>
      </c>
      <c r="M21" s="224" t="s">
        <v>15893</v>
      </c>
      <c r="N21" s="224" t="s">
        <v>15894</v>
      </c>
      <c r="O21" s="224" t="s">
        <v>15894</v>
      </c>
      <c r="P21" s="298" t="s">
        <v>486</v>
      </c>
      <c r="Q21" s="299" t="s">
        <v>15893</v>
      </c>
      <c r="X21" s="227">
        <f t="shared" si="3"/>
        <v>0</v>
      </c>
      <c r="AB21" s="228" t="str">
        <f t="shared" si="4"/>
        <v>GoldUmicore Precious Metals Refining Hoboken</v>
      </c>
    </row>
    <row r="22" spans="1:28" s="227" customFormat="1" ht="31.5" customHeight="1">
      <c r="A22" s="302" t="s">
        <v>780</v>
      </c>
      <c r="B22" s="230" t="s">
        <v>1120</v>
      </c>
      <c r="C22" s="224" t="s">
        <v>2515</v>
      </c>
      <c r="D22" s="230" t="s">
        <v>2515</v>
      </c>
      <c r="E22" s="230" t="s">
        <v>1086</v>
      </c>
      <c r="F22" s="230" t="s">
        <v>780</v>
      </c>
      <c r="G22" s="230" t="s">
        <v>13217</v>
      </c>
      <c r="H22" s="297" t="s">
        <v>15895</v>
      </c>
      <c r="I22" s="298" t="s">
        <v>1752</v>
      </c>
      <c r="J22" s="298" t="s">
        <v>1756</v>
      </c>
      <c r="K22" s="224" t="s">
        <v>15896</v>
      </c>
      <c r="L22" s="224" t="s">
        <v>15897</v>
      </c>
      <c r="M22" s="224" t="s">
        <v>15898</v>
      </c>
      <c r="N22" s="224" t="s">
        <v>15899</v>
      </c>
      <c r="O22" s="224" t="s">
        <v>15900</v>
      </c>
      <c r="P22" s="298" t="s">
        <v>485</v>
      </c>
      <c r="Q22" s="299" t="s">
        <v>15901</v>
      </c>
      <c r="X22" s="227">
        <f t="shared" si="3"/>
        <v>0</v>
      </c>
      <c r="AB22" s="228" t="str">
        <f t="shared" si="4"/>
        <v>TinWhite Solder Metalurgia e Mineracao Ltda.</v>
      </c>
    </row>
    <row r="23" spans="1:28" s="227" customFormat="1" ht="31.5" customHeight="1">
      <c r="A23" s="302" t="s">
        <v>1767</v>
      </c>
      <c r="B23" s="230" t="s">
        <v>1120</v>
      </c>
      <c r="C23" s="224" t="s">
        <v>2133</v>
      </c>
      <c r="D23" s="230" t="s">
        <v>2133</v>
      </c>
      <c r="E23" s="230" t="s">
        <v>2415</v>
      </c>
      <c r="F23" s="230" t="s">
        <v>1767</v>
      </c>
      <c r="G23" s="230" t="s">
        <v>13217</v>
      </c>
      <c r="H23" s="297" t="s">
        <v>15902</v>
      </c>
      <c r="I23" s="298" t="s">
        <v>1768</v>
      </c>
      <c r="J23" s="298" t="s">
        <v>1627</v>
      </c>
      <c r="K23" s="224" t="s">
        <v>15903</v>
      </c>
      <c r="L23" s="224" t="s">
        <v>15904</v>
      </c>
      <c r="M23" s="224" t="s">
        <v>15898</v>
      </c>
      <c r="N23" s="224" t="s">
        <v>15905</v>
      </c>
      <c r="O23" s="224" t="s">
        <v>15906</v>
      </c>
      <c r="P23" s="298" t="s">
        <v>485</v>
      </c>
      <c r="Q23" s="299" t="s">
        <v>15907</v>
      </c>
      <c r="X23" s="227">
        <f t="shared" si="3"/>
        <v>0</v>
      </c>
      <c r="AB23" s="228" t="str">
        <f t="shared" si="4"/>
        <v>TinMetallic Resources, Inc.</v>
      </c>
    </row>
    <row r="24" spans="1:28" s="227" customFormat="1" ht="37.5" customHeight="1">
      <c r="A24" s="302" t="s">
        <v>2512</v>
      </c>
      <c r="B24" s="230" t="s">
        <v>1120</v>
      </c>
      <c r="C24" s="224" t="s">
        <v>2511</v>
      </c>
      <c r="D24" s="230" t="s">
        <v>2511</v>
      </c>
      <c r="E24" s="230" t="s">
        <v>1090</v>
      </c>
      <c r="F24" s="230" t="s">
        <v>2512</v>
      </c>
      <c r="G24" s="230" t="s">
        <v>13217</v>
      </c>
      <c r="H24" s="297" t="s">
        <v>15908</v>
      </c>
      <c r="I24" s="298" t="s">
        <v>1810</v>
      </c>
      <c r="J24" s="298" t="s">
        <v>13601</v>
      </c>
      <c r="K24" s="224"/>
      <c r="L24" s="224"/>
      <c r="M24" s="224" t="s">
        <v>15898</v>
      </c>
      <c r="N24" s="224" t="s">
        <v>15905</v>
      </c>
      <c r="O24" s="224" t="s">
        <v>15906</v>
      </c>
      <c r="P24" s="298" t="s">
        <v>484</v>
      </c>
      <c r="Q24" s="299" t="s">
        <v>15909</v>
      </c>
      <c r="X24" s="227">
        <f t="shared" si="3"/>
        <v>0</v>
      </c>
      <c r="AB24" s="228" t="str">
        <f t="shared" si="4"/>
        <v>TinGuangdong Hanhe Non-Ferrous Metal Co., Ltd.</v>
      </c>
    </row>
    <row r="25" spans="1:28" s="227" customFormat="1" ht="47.25" customHeight="1">
      <c r="A25" s="302" t="s">
        <v>762</v>
      </c>
      <c r="B25" s="230" t="s">
        <v>1120</v>
      </c>
      <c r="C25" s="224" t="s">
        <v>2128</v>
      </c>
      <c r="D25" s="230" t="s">
        <v>2128</v>
      </c>
      <c r="E25" s="230" t="s">
        <v>1090</v>
      </c>
      <c r="F25" s="230" t="s">
        <v>762</v>
      </c>
      <c r="G25" s="230" t="s">
        <v>13217</v>
      </c>
      <c r="H25" s="297" t="s">
        <v>15910</v>
      </c>
      <c r="I25" s="298" t="s">
        <v>2429</v>
      </c>
      <c r="J25" s="298" t="s">
        <v>13605</v>
      </c>
      <c r="K25" s="224" t="s">
        <v>15911</v>
      </c>
      <c r="L25" s="224" t="s">
        <v>15912</v>
      </c>
      <c r="M25" s="224" t="s">
        <v>15898</v>
      </c>
      <c r="N25" s="224" t="s">
        <v>15913</v>
      </c>
      <c r="O25" s="224" t="s">
        <v>15914</v>
      </c>
      <c r="P25" s="298" t="s">
        <v>485</v>
      </c>
      <c r="Q25" s="299" t="s">
        <v>15915</v>
      </c>
      <c r="X25" s="227">
        <f t="shared" si="3"/>
        <v>0</v>
      </c>
      <c r="AB25" s="228" t="str">
        <f t="shared" si="4"/>
        <v>TinGejiu Non-Ferrous Metal Processing Co., Ltd.</v>
      </c>
    </row>
    <row r="26" spans="1:28" s="227" customFormat="1" ht="46.5" customHeight="1">
      <c r="A26" s="302" t="s">
        <v>12908</v>
      </c>
      <c r="B26" s="230" t="s">
        <v>1120</v>
      </c>
      <c r="C26" s="224" t="s">
        <v>12907</v>
      </c>
      <c r="D26" s="230" t="s">
        <v>12907</v>
      </c>
      <c r="E26" s="230" t="s">
        <v>1090</v>
      </c>
      <c r="F26" s="230" t="s">
        <v>12908</v>
      </c>
      <c r="G26" s="230" t="s">
        <v>13217</v>
      </c>
      <c r="H26" s="297" t="s">
        <v>15916</v>
      </c>
      <c r="I26" s="298" t="s">
        <v>12925</v>
      </c>
      <c r="J26" s="298" t="s">
        <v>13579</v>
      </c>
      <c r="K26" s="224"/>
      <c r="L26" s="224" t="s">
        <v>15917</v>
      </c>
      <c r="M26" s="224" t="s">
        <v>15898</v>
      </c>
      <c r="N26" s="224"/>
      <c r="O26" s="224" t="s">
        <v>15918</v>
      </c>
      <c r="P26" s="298" t="s">
        <v>486</v>
      </c>
      <c r="Q26" s="299" t="s">
        <v>15919</v>
      </c>
      <c r="X26" s="227">
        <f t="shared" si="3"/>
        <v>0</v>
      </c>
      <c r="AB26" s="228" t="str">
        <f t="shared" si="4"/>
        <v>TinChifeng Dajingzi Tin Industry Co., Ltd.</v>
      </c>
    </row>
    <row r="27" spans="1:28" s="227" customFormat="1" ht="23.25" customHeight="1">
      <c r="A27" s="302" t="s">
        <v>765</v>
      </c>
      <c r="B27" s="230" t="s">
        <v>1120</v>
      </c>
      <c r="C27" s="224" t="s">
        <v>1315</v>
      </c>
      <c r="D27" s="230" t="s">
        <v>1315</v>
      </c>
      <c r="E27" s="230" t="s">
        <v>1090</v>
      </c>
      <c r="F27" s="230" t="s">
        <v>765</v>
      </c>
      <c r="G27" s="230" t="s">
        <v>13217</v>
      </c>
      <c r="H27" s="297" t="s">
        <v>15920</v>
      </c>
      <c r="I27" s="298" t="s">
        <v>1761</v>
      </c>
      <c r="J27" s="298" t="s">
        <v>13580</v>
      </c>
      <c r="K27" s="224"/>
      <c r="L27" s="224"/>
      <c r="M27" s="224" t="s">
        <v>15898</v>
      </c>
      <c r="N27" s="224"/>
      <c r="O27" s="224"/>
      <c r="P27" s="298" t="s">
        <v>486</v>
      </c>
      <c r="Q27" s="299"/>
      <c r="X27" s="227">
        <f t="shared" si="3"/>
        <v>0</v>
      </c>
      <c r="AB27" s="228" t="str">
        <f t="shared" si="4"/>
        <v>TinChina Tin Group Co., Ltd.</v>
      </c>
    </row>
    <row r="28" spans="1:28" s="227" customFormat="1" ht="25.5" customHeight="1">
      <c r="A28" s="302" t="s">
        <v>774</v>
      </c>
      <c r="B28" s="230" t="s">
        <v>1120</v>
      </c>
      <c r="C28" s="224" t="s">
        <v>623</v>
      </c>
      <c r="D28" s="230" t="s">
        <v>623</v>
      </c>
      <c r="E28" s="230" t="s">
        <v>1095</v>
      </c>
      <c r="F28" s="230" t="s">
        <v>774</v>
      </c>
      <c r="G28" s="230" t="s">
        <v>13217</v>
      </c>
      <c r="H28" s="297" t="s">
        <v>15921</v>
      </c>
      <c r="I28" s="298" t="s">
        <v>1753</v>
      </c>
      <c r="J28" s="298" t="s">
        <v>12830</v>
      </c>
      <c r="K28" s="224" t="s">
        <v>15922</v>
      </c>
      <c r="L28" s="224" t="s">
        <v>15923</v>
      </c>
      <c r="M28" s="224" t="s">
        <v>15898</v>
      </c>
      <c r="N28" s="224" t="s">
        <v>15924</v>
      </c>
      <c r="O28" s="224" t="s">
        <v>15925</v>
      </c>
      <c r="P28" s="298" t="s">
        <v>485</v>
      </c>
      <c r="Q28" s="299"/>
      <c r="X28" s="227">
        <f t="shared" si="3"/>
        <v>0</v>
      </c>
      <c r="AB28" s="228" t="str">
        <f t="shared" si="4"/>
        <v>TinPT Mitra Stania Prima</v>
      </c>
    </row>
    <row r="29" spans="1:28" s="227" customFormat="1" ht="25.5">
      <c r="A29" s="230" t="s">
        <v>758</v>
      </c>
      <c r="B29" s="230" t="s">
        <v>1120</v>
      </c>
      <c r="C29" s="224" t="s">
        <v>47</v>
      </c>
      <c r="D29" s="303"/>
      <c r="E29" s="230" t="s">
        <v>2415</v>
      </c>
      <c r="F29" s="230" t="s">
        <v>758</v>
      </c>
      <c r="G29" s="230" t="s">
        <v>13217</v>
      </c>
      <c r="H29" s="297"/>
      <c r="I29" s="298" t="s">
        <v>1746</v>
      </c>
      <c r="J29" s="298" t="s">
        <v>1725</v>
      </c>
      <c r="K29" s="224"/>
      <c r="L29" s="224"/>
      <c r="M29" s="224"/>
      <c r="N29" s="224"/>
      <c r="O29" s="224"/>
      <c r="P29" s="298"/>
      <c r="Q29" s="299"/>
      <c r="X29" s="227">
        <f t="shared" si="3"/>
        <v>0</v>
      </c>
      <c r="AB29" s="228" t="str">
        <f t="shared" si="4"/>
        <v>TinAlpha</v>
      </c>
    </row>
    <row r="30" spans="1:28" s="227" customFormat="1" ht="25.5" customHeight="1">
      <c r="A30" s="230" t="s">
        <v>759</v>
      </c>
      <c r="B30" s="230" t="s">
        <v>1120</v>
      </c>
      <c r="C30" s="224" t="s">
        <v>832</v>
      </c>
      <c r="D30" s="303"/>
      <c r="E30" s="230" t="s">
        <v>2413</v>
      </c>
      <c r="F30" s="230" t="s">
        <v>759</v>
      </c>
      <c r="G30" s="230" t="s">
        <v>13217</v>
      </c>
      <c r="H30" s="297"/>
      <c r="I30" s="298" t="s">
        <v>1755</v>
      </c>
      <c r="J30" s="298" t="s">
        <v>1755</v>
      </c>
      <c r="K30" s="224"/>
      <c r="L30" s="224"/>
      <c r="M30" s="224"/>
      <c r="N30" s="224"/>
      <c r="O30" s="224"/>
      <c r="P30" s="298"/>
      <c r="Q30" s="299"/>
      <c r="X30" s="227">
        <f t="shared" si="3"/>
        <v>0</v>
      </c>
      <c r="AB30" s="228" t="str">
        <f t="shared" si="4"/>
        <v>TinEM Vinto</v>
      </c>
    </row>
    <row r="31" spans="1:28" s="227" customFormat="1" ht="63.75">
      <c r="A31" s="230" t="s">
        <v>1774</v>
      </c>
      <c r="B31" s="230" t="s">
        <v>1120</v>
      </c>
      <c r="C31" s="224" t="s">
        <v>13158</v>
      </c>
      <c r="D31" s="303"/>
      <c r="E31" s="230" t="s">
        <v>1090</v>
      </c>
      <c r="F31" s="230" t="s">
        <v>1774</v>
      </c>
      <c r="G31" s="230" t="s">
        <v>13217</v>
      </c>
      <c r="H31" s="297"/>
      <c r="I31" s="298" t="s">
        <v>1759</v>
      </c>
      <c r="J31" s="298" t="s">
        <v>13596</v>
      </c>
      <c r="K31" s="224"/>
      <c r="L31" s="224"/>
      <c r="M31" s="224"/>
      <c r="N31" s="224"/>
      <c r="O31" s="224"/>
      <c r="P31" s="298"/>
      <c r="Q31" s="299"/>
      <c r="X31" s="227">
        <f t="shared" si="3"/>
        <v>0</v>
      </c>
      <c r="AB31" s="228" t="str">
        <f t="shared" si="4"/>
        <v>TinJiangxi New Nanshan Technology Ltd.</v>
      </c>
    </row>
    <row r="32" spans="1:28" s="227" customFormat="1" ht="76.5">
      <c r="A32" s="230" t="s">
        <v>771</v>
      </c>
      <c r="B32" s="230" t="s">
        <v>1120</v>
      </c>
      <c r="C32" s="224" t="s">
        <v>770</v>
      </c>
      <c r="D32" s="303"/>
      <c r="E32" s="230" t="s">
        <v>878</v>
      </c>
      <c r="F32" s="230" t="s">
        <v>771</v>
      </c>
      <c r="G32" s="230" t="s">
        <v>13217</v>
      </c>
      <c r="H32" s="297"/>
      <c r="I32" s="298" t="s">
        <v>2323</v>
      </c>
      <c r="J32" s="298" t="s">
        <v>11003</v>
      </c>
      <c r="K32" s="224"/>
      <c r="L32" s="224"/>
      <c r="M32" s="224"/>
      <c r="N32" s="224"/>
      <c r="O32" s="224"/>
      <c r="P32" s="298"/>
      <c r="Q32" s="299"/>
      <c r="X32" s="227">
        <f t="shared" si="3"/>
        <v>0</v>
      </c>
      <c r="AB32" s="228" t="str">
        <f t="shared" si="4"/>
        <v>TinO.M. Manufacturing (Thailand) Co., Ltd.</v>
      </c>
    </row>
    <row r="33" spans="1:28" s="227" customFormat="1" ht="63.75">
      <c r="A33" s="230" t="s">
        <v>773</v>
      </c>
      <c r="B33" s="230" t="s">
        <v>1120</v>
      </c>
      <c r="C33" s="224" t="s">
        <v>834</v>
      </c>
      <c r="D33" s="303"/>
      <c r="E33" s="230" t="s">
        <v>1095</v>
      </c>
      <c r="F33" s="230" t="s">
        <v>773</v>
      </c>
      <c r="G33" s="230" t="s">
        <v>13217</v>
      </c>
      <c r="H33" s="297"/>
      <c r="I33" s="298" t="s">
        <v>1753</v>
      </c>
      <c r="J33" s="298" t="s">
        <v>12830</v>
      </c>
      <c r="K33" s="224"/>
      <c r="L33" s="224"/>
      <c r="M33" s="224"/>
      <c r="N33" s="224"/>
      <c r="O33" s="224"/>
      <c r="P33" s="298"/>
      <c r="Q33" s="299"/>
      <c r="X33" s="227">
        <f t="shared" si="3"/>
        <v>0</v>
      </c>
      <c r="AB33" s="228" t="str">
        <f t="shared" si="4"/>
        <v>TinPT Artha Cipta Langgeng</v>
      </c>
    </row>
    <row r="34" spans="1:28" s="227" customFormat="1" ht="51">
      <c r="A34" s="230" t="s">
        <v>15080</v>
      </c>
      <c r="B34" s="230" t="s">
        <v>1120</v>
      </c>
      <c r="C34" s="224" t="s">
        <v>15079</v>
      </c>
      <c r="D34" s="303"/>
      <c r="E34" s="230" t="s">
        <v>1095</v>
      </c>
      <c r="F34" s="230" t="s">
        <v>15080</v>
      </c>
      <c r="G34" s="230" t="s">
        <v>13217</v>
      </c>
      <c r="H34" s="297"/>
      <c r="I34" s="298" t="s">
        <v>15109</v>
      </c>
      <c r="J34" s="298" t="s">
        <v>12830</v>
      </c>
      <c r="K34" s="224"/>
      <c r="L34" s="224"/>
      <c r="M34" s="224"/>
      <c r="N34" s="224"/>
      <c r="O34" s="224"/>
      <c r="P34" s="298"/>
      <c r="Q34" s="299"/>
      <c r="X34" s="227">
        <f t="shared" si="3"/>
        <v>0</v>
      </c>
      <c r="AB34" s="228" t="str">
        <f t="shared" si="4"/>
        <v>TinPT Prima Timah Utama</v>
      </c>
    </row>
    <row r="35" spans="1:28" s="227" customFormat="1" ht="25.5">
      <c r="A35" s="230" t="s">
        <v>778</v>
      </c>
      <c r="B35" s="230" t="s">
        <v>1120</v>
      </c>
      <c r="C35" s="224" t="s">
        <v>777</v>
      </c>
      <c r="D35" s="303"/>
      <c r="E35" s="230" t="s">
        <v>2414</v>
      </c>
      <c r="F35" s="230" t="s">
        <v>778</v>
      </c>
      <c r="G35" s="230" t="s">
        <v>13217</v>
      </c>
      <c r="H35" s="297"/>
      <c r="I35" s="298" t="s">
        <v>13804</v>
      </c>
      <c r="J35" s="298" t="s">
        <v>1691</v>
      </c>
      <c r="K35" s="224"/>
      <c r="L35" s="224"/>
      <c r="M35" s="224"/>
      <c r="N35" s="224"/>
      <c r="O35" s="224"/>
      <c r="P35" s="298"/>
      <c r="Q35" s="299"/>
      <c r="X35" s="227">
        <f t="shared" si="3"/>
        <v>0</v>
      </c>
      <c r="AB35" s="228" t="str">
        <f t="shared" si="4"/>
        <v>TinRui Da Hung</v>
      </c>
    </row>
    <row r="36" spans="1:28" s="227" customFormat="1" ht="102">
      <c r="A36" s="230" t="s">
        <v>781</v>
      </c>
      <c r="B36" s="230" t="s">
        <v>1120</v>
      </c>
      <c r="C36" s="224" t="s">
        <v>2150</v>
      </c>
      <c r="D36" s="303"/>
      <c r="E36" s="230" t="s">
        <v>1090</v>
      </c>
      <c r="F36" s="230" t="s">
        <v>781</v>
      </c>
      <c r="G36" s="230" t="s">
        <v>13217</v>
      </c>
      <c r="H36" s="297"/>
      <c r="I36" s="298" t="s">
        <v>2429</v>
      </c>
      <c r="J36" s="298" t="s">
        <v>13605</v>
      </c>
      <c r="K36" s="224"/>
      <c r="L36" s="224"/>
      <c r="M36" s="224"/>
      <c r="N36" s="224"/>
      <c r="O36" s="224"/>
      <c r="P36" s="298"/>
      <c r="Q36" s="299"/>
      <c r="X36" s="227">
        <f t="shared" si="3"/>
        <v>0</v>
      </c>
      <c r="AB36" s="228" t="str">
        <f t="shared" si="4"/>
        <v>TinYunnan Chengfeng Non-ferrous Metals Co., Ltd.</v>
      </c>
    </row>
    <row r="37" spans="1:28" s="227" customFormat="1" ht="63.75">
      <c r="A37" s="230" t="s">
        <v>1392</v>
      </c>
      <c r="B37" s="230" t="s">
        <v>1120</v>
      </c>
      <c r="C37" s="224" t="s">
        <v>1391</v>
      </c>
      <c r="D37" s="303"/>
      <c r="E37" s="230" t="s">
        <v>1095</v>
      </c>
      <c r="F37" s="230" t="s">
        <v>1392</v>
      </c>
      <c r="G37" s="230" t="s">
        <v>13217</v>
      </c>
      <c r="H37" s="297"/>
      <c r="I37" s="298" t="s">
        <v>1753</v>
      </c>
      <c r="J37" s="298" t="s">
        <v>12830</v>
      </c>
      <c r="K37" s="224"/>
      <c r="L37" s="224"/>
      <c r="M37" s="224"/>
      <c r="N37" s="224"/>
      <c r="O37" s="224"/>
      <c r="P37" s="298"/>
      <c r="Q37" s="299"/>
      <c r="X37" s="227">
        <f t="shared" si="3"/>
        <v>0</v>
      </c>
      <c r="AB37" s="228" t="str">
        <f t="shared" si="4"/>
        <v>TinPT ATD Makmur Mandiri Jaya</v>
      </c>
    </row>
    <row r="38" spans="1:28" s="227" customFormat="1" ht="63.75">
      <c r="A38" s="230" t="s">
        <v>1390</v>
      </c>
      <c r="B38" s="230" t="s">
        <v>1120</v>
      </c>
      <c r="C38" s="224" t="s">
        <v>1389</v>
      </c>
      <c r="D38" s="303"/>
      <c r="E38" s="230" t="s">
        <v>871</v>
      </c>
      <c r="F38" s="230" t="s">
        <v>1390</v>
      </c>
      <c r="G38" s="230" t="s">
        <v>13217</v>
      </c>
      <c r="H38" s="297"/>
      <c r="I38" s="298" t="s">
        <v>12919</v>
      </c>
      <c r="J38" s="298" t="s">
        <v>9429</v>
      </c>
      <c r="K38" s="224"/>
      <c r="L38" s="224"/>
      <c r="M38" s="224"/>
      <c r="N38" s="224"/>
      <c r="O38" s="224"/>
      <c r="P38" s="298"/>
      <c r="Q38" s="299"/>
      <c r="X38" s="227">
        <f t="shared" si="3"/>
        <v>0</v>
      </c>
      <c r="AB38" s="228" t="str">
        <f t="shared" si="4"/>
        <v>TinO.M. Manufacturing Philippines, Inc.</v>
      </c>
    </row>
    <row r="39" spans="1:28" s="227" customFormat="1" ht="51">
      <c r="A39" s="230" t="s">
        <v>13161</v>
      </c>
      <c r="B39" s="230" t="s">
        <v>1120</v>
      </c>
      <c r="C39" s="224" t="s">
        <v>13160</v>
      </c>
      <c r="D39" s="303"/>
      <c r="E39" s="230" t="s">
        <v>2415</v>
      </c>
      <c r="F39" s="230" t="s">
        <v>13161</v>
      </c>
      <c r="G39" s="230" t="s">
        <v>13217</v>
      </c>
      <c r="H39" s="297"/>
      <c r="I39" s="298" t="s">
        <v>13162</v>
      </c>
      <c r="J39" s="298" t="s">
        <v>1725</v>
      </c>
      <c r="K39" s="224"/>
      <c r="L39" s="224"/>
      <c r="M39" s="224"/>
      <c r="N39" s="224"/>
      <c r="O39" s="224"/>
      <c r="P39" s="298"/>
      <c r="Q39" s="299"/>
      <c r="X39" s="227">
        <f t="shared" si="3"/>
        <v>0</v>
      </c>
      <c r="AB39" s="228" t="str">
        <f t="shared" si="4"/>
        <v>TinTin Technology &amp; Refining</v>
      </c>
    </row>
    <row r="40" spans="1:28" s="227" customFormat="1" ht="51">
      <c r="A40" s="302" t="s">
        <v>15443</v>
      </c>
      <c r="B40" s="230" t="s">
        <v>1120</v>
      </c>
      <c r="C40" s="224" t="s">
        <v>15442</v>
      </c>
      <c r="D40" s="303"/>
      <c r="E40" s="230" t="s">
        <v>1095</v>
      </c>
      <c r="F40" s="230" t="s">
        <v>15443</v>
      </c>
      <c r="G40" s="230" t="s">
        <v>13217</v>
      </c>
      <c r="H40" s="297"/>
      <c r="I40" s="298" t="s">
        <v>15444</v>
      </c>
      <c r="J40" s="298" t="s">
        <v>12830</v>
      </c>
      <c r="K40" s="224"/>
      <c r="L40" s="224"/>
      <c r="M40" s="224"/>
      <c r="N40" s="224"/>
      <c r="O40" s="224"/>
      <c r="P40" s="298"/>
      <c r="Q40" s="299"/>
      <c r="X40" s="227">
        <f t="shared" si="3"/>
        <v>0</v>
      </c>
      <c r="AB40" s="228" t="str">
        <f t="shared" si="4"/>
        <v>TinPT Babel Inti Perkasa</v>
      </c>
    </row>
    <row r="41" spans="1:28" s="227" customFormat="1" ht="89.25">
      <c r="A41" s="304" t="s">
        <v>782</v>
      </c>
      <c r="B41" s="230" t="s">
        <v>1120</v>
      </c>
      <c r="C41" s="224" t="s">
        <v>15436</v>
      </c>
      <c r="D41" s="303"/>
      <c r="E41" s="230" t="s">
        <v>1090</v>
      </c>
      <c r="F41" s="230" t="s">
        <v>782</v>
      </c>
      <c r="G41" s="230" t="s">
        <v>13217</v>
      </c>
      <c r="H41" s="297"/>
      <c r="I41" s="298" t="s">
        <v>2429</v>
      </c>
      <c r="J41" s="298" t="s">
        <v>13605</v>
      </c>
      <c r="K41" s="224"/>
      <c r="L41" s="224"/>
      <c r="M41" s="224"/>
      <c r="N41" s="224"/>
      <c r="O41" s="224"/>
      <c r="P41" s="298"/>
      <c r="Q41" s="299"/>
      <c r="X41" s="227">
        <f t="shared" si="3"/>
        <v>0</v>
      </c>
      <c r="AB41" s="228" t="str">
        <f t="shared" si="4"/>
        <v>TinTin Smelting Branch of Yunnan Tin Co., Ltd.</v>
      </c>
    </row>
    <row r="42" spans="1:28" s="227" customFormat="1" ht="51">
      <c r="A42" s="304" t="s">
        <v>14001</v>
      </c>
      <c r="B42" s="230" t="s">
        <v>1120</v>
      </c>
      <c r="C42" s="224" t="s">
        <v>12914</v>
      </c>
      <c r="D42" s="303"/>
      <c r="E42" s="230" t="s">
        <v>1095</v>
      </c>
      <c r="F42" s="230" t="s">
        <v>14001</v>
      </c>
      <c r="G42" s="230" t="s">
        <v>13217</v>
      </c>
      <c r="H42" s="297"/>
      <c r="I42" s="298" t="s">
        <v>15113</v>
      </c>
      <c r="J42" s="298" t="s">
        <v>12830</v>
      </c>
      <c r="K42" s="224"/>
      <c r="L42" s="224"/>
      <c r="M42" s="224"/>
      <c r="N42" s="224"/>
      <c r="O42" s="224"/>
      <c r="P42" s="298"/>
      <c r="Q42" s="299"/>
      <c r="X42" s="227">
        <f t="shared" si="3"/>
        <v>0</v>
      </c>
      <c r="AB42" s="228" t="str">
        <f t="shared" si="4"/>
        <v>TinPT Bangka Serumpun</v>
      </c>
    </row>
    <row r="43" spans="1:28" s="227" customFormat="1" ht="19.899999999999999" customHeight="1">
      <c r="A43" s="262" t="s">
        <v>15926</v>
      </c>
      <c r="B43" s="182" t="s">
        <v>1120</v>
      </c>
      <c r="C43" s="186" t="s">
        <v>15456</v>
      </c>
      <c r="D43" s="230"/>
      <c r="E43" s="182" t="s">
        <v>1095</v>
      </c>
      <c r="F43" s="182" t="s">
        <v>15457</v>
      </c>
      <c r="G43" s="182" t="s">
        <v>13217</v>
      </c>
      <c r="H43" s="305">
        <v>0</v>
      </c>
      <c r="I43" s="306" t="s">
        <v>15109</v>
      </c>
      <c r="J43" s="306" t="s">
        <v>12830</v>
      </c>
      <c r="K43" s="224"/>
      <c r="L43" s="224"/>
      <c r="M43" s="224"/>
      <c r="N43" s="224"/>
      <c r="O43" s="224"/>
      <c r="P43" s="307"/>
      <c r="Q43" s="299"/>
      <c r="R43" s="182" t="s">
        <v>15456</v>
      </c>
      <c r="S43" s="181" t="str">
        <f t="shared" ref="S43" ca="1" si="8">IF(B43="","",IF(ISERROR(MATCH($E43,CL,0)),"Unknown",INDIRECT("'C'!$A$"&amp;MATCH($E43,CL,0)+1)))</f>
        <v>ID</v>
      </c>
      <c r="T43" s="181" t="str">
        <f ca="1">IF(B43="","",IF(ISERROR(MATCH($J43,[2]SorP!$B$1:$B$6279,0)),"",INDIRECT("'SorP'!$A$"&amp;MATCH($S43&amp;$J43,[2]SorP!C:C,0))))</f>
        <v>ID-BB</v>
      </c>
      <c r="U43" s="201"/>
      <c r="V43" s="226">
        <f>IF(C43="",NA(),IF(OR(C43="Smelter not listed",C43="Smelter not yet identified"),MATCH($B43&amp;$D43,'[2]Smelter Look-up'!$J:$J,0),MATCH($B43&amp;$C43,'[2]Smelter Look-up'!$J:$J,0)))</f>
        <v>508</v>
      </c>
      <c r="X43" s="227">
        <f t="shared" si="3"/>
        <v>0</v>
      </c>
      <c r="AB43" s="228" t="str">
        <f t="shared" si="4"/>
        <v>TinPT Sariwiguna Binasentosa</v>
      </c>
    </row>
    <row r="44" spans="1:28" s="227" customFormat="1" ht="19.899999999999999" customHeight="1">
      <c r="A44" s="262" t="s">
        <v>15927</v>
      </c>
      <c r="B44" s="182" t="s">
        <v>1120</v>
      </c>
      <c r="C44" s="186" t="s">
        <v>15083</v>
      </c>
      <c r="D44" s="230"/>
      <c r="E44" s="182" t="s">
        <v>1095</v>
      </c>
      <c r="F44" s="182" t="s">
        <v>15084</v>
      </c>
      <c r="G44" s="182" t="s">
        <v>13217</v>
      </c>
      <c r="H44" s="305">
        <v>0</v>
      </c>
      <c r="I44" s="306" t="s">
        <v>15109</v>
      </c>
      <c r="J44" s="306" t="s">
        <v>12830</v>
      </c>
      <c r="K44" s="224"/>
      <c r="L44" s="224"/>
      <c r="M44" s="224"/>
      <c r="N44" s="224"/>
      <c r="O44" s="224"/>
      <c r="P44" s="307"/>
      <c r="Q44" s="299"/>
      <c r="R44" s="182" t="s">
        <v>15083</v>
      </c>
      <c r="S44" s="181" t="str">
        <f t="shared" ref="S44" ca="1" si="9">IF(B44="","",IF(ISERROR(MATCH($E44,CL,0)),"Unknown",INDIRECT("'C'!$A$"&amp;MATCH($E44,CL,0)+1)))</f>
        <v>ID</v>
      </c>
      <c r="T44" s="181" t="str">
        <f ca="1">IF(B44="","",IF(ISERROR(MATCH($J44,[2]SorP!$B$1:$B$6279,0)),"",INDIRECT("'SorP'!$A$"&amp;MATCH($S44&amp;$J44,[2]SorP!C:C,0))))</f>
        <v>ID-BB</v>
      </c>
      <c r="U44" s="201"/>
      <c r="V44" s="226">
        <f>IF(C44="",NA(),IF(OR(C44="Smelter not listed",C44="Smelter not yet identified"),MATCH($B44&amp;$D44,'[2]Smelter Look-up'!$J:$J,0),MATCH($B44&amp;$C44,'[2]Smelter Look-up'!$J:$J,0)))</f>
        <v>509</v>
      </c>
      <c r="X44" s="227">
        <f t="shared" si="3"/>
        <v>0</v>
      </c>
      <c r="AB44" s="228" t="str">
        <f t="shared" si="4"/>
        <v>TinPT Stanindo Inti Perkasa</v>
      </c>
    </row>
    <row r="45" spans="1:28" s="227" customFormat="1" ht="19.899999999999999" customHeight="1">
      <c r="A45" s="262" t="s">
        <v>15928</v>
      </c>
      <c r="B45" s="182" t="s">
        <v>1119</v>
      </c>
      <c r="C45" s="186" t="s">
        <v>1221</v>
      </c>
      <c r="D45" s="230"/>
      <c r="E45" s="182" t="s">
        <v>1098</v>
      </c>
      <c r="F45" s="182" t="s">
        <v>726</v>
      </c>
      <c r="G45" s="182" t="s">
        <v>13217</v>
      </c>
      <c r="H45" s="305">
        <v>0</v>
      </c>
      <c r="I45" s="306" t="s">
        <v>1655</v>
      </c>
      <c r="J45" s="306" t="s">
        <v>1656</v>
      </c>
      <c r="K45" s="224"/>
      <c r="L45" s="224"/>
      <c r="M45" s="224"/>
      <c r="N45" s="224"/>
      <c r="O45" s="224"/>
      <c r="P45" s="307"/>
      <c r="Q45" s="299"/>
      <c r="R45" s="182" t="s">
        <v>1221</v>
      </c>
      <c r="S45" s="181" t="str">
        <f t="shared" ref="S45" ca="1" si="10">IF(B45="","",IF(ISERROR(MATCH($E45,CL,0)),"Unknown",INDIRECT("'C'!$A$"&amp;MATCH($E45,CL,0)+1)))</f>
        <v>JP</v>
      </c>
      <c r="T45" s="181" t="str">
        <f ca="1">IF(B45="","",IF(ISERROR(MATCH($J45,[2]SorP!$B$1:$B$6279,0)),"",INDIRECT("'SorP'!$A$"&amp;MATCH($S45&amp;$J45,[2]SorP!C:C,0))))</f>
        <v>JP-14</v>
      </c>
      <c r="U45" s="201"/>
      <c r="V45" s="226">
        <f>IF(C45="",NA(),IF(OR(C45="Smelter not listed",C45="Smelter not yet identified"),MATCH($B45&amp;$D45,'[2]Smelter Look-up'!$J:$J,0),MATCH($B45&amp;$C45,'[2]Smelter Look-up'!$J:$J,0)))</f>
        <v>278</v>
      </c>
      <c r="X45" s="227">
        <f t="shared" si="3"/>
        <v>0</v>
      </c>
      <c r="AB45" s="228" t="str">
        <f t="shared" si="4"/>
        <v>GoldTanaka Kikinzoku Kogyo K.K.</v>
      </c>
    </row>
    <row r="46" spans="1:28" s="227" customFormat="1" ht="19.899999999999999" customHeight="1">
      <c r="A46" s="262" t="s">
        <v>15929</v>
      </c>
      <c r="B46" s="182" t="s">
        <v>1121</v>
      </c>
      <c r="C46" s="186" t="s">
        <v>1401</v>
      </c>
      <c r="D46" s="230"/>
      <c r="E46" s="182" t="s">
        <v>2415</v>
      </c>
      <c r="F46" s="182" t="s">
        <v>1402</v>
      </c>
      <c r="G46" s="182" t="s">
        <v>13217</v>
      </c>
      <c r="H46" s="305">
        <v>0</v>
      </c>
      <c r="I46" s="306" t="s">
        <v>1740</v>
      </c>
      <c r="J46" s="306" t="s">
        <v>1725</v>
      </c>
      <c r="K46" s="224"/>
      <c r="L46" s="224"/>
      <c r="M46" s="224"/>
      <c r="N46" s="224"/>
      <c r="O46" s="224"/>
      <c r="P46" s="307"/>
      <c r="Q46" s="299"/>
      <c r="R46" s="182" t="s">
        <v>1401</v>
      </c>
      <c r="S46" s="181" t="str">
        <f t="shared" ref="S46" ca="1" si="11">IF(B46="","",IF(ISERROR(MATCH($E46,CL,0)),"Unknown",INDIRECT("'C'!$A$"&amp;MATCH($E46,CL,0)+1)))</f>
        <v>US</v>
      </c>
      <c r="T46" s="181" t="str">
        <f ca="1">IF(B46="","",IF(ISERROR(MATCH($J46,[2]SorP!$B$1:$B$6279,0)),"",INDIRECT("'SorP'!$A$"&amp;MATCH($S46&amp;$J46,[2]SorP!C:C,0))))</f>
        <v>US-PA</v>
      </c>
      <c r="U46" s="201"/>
      <c r="V46" s="226">
        <f>IF(C46="",NA(),IF(OR(C46="Smelter not listed",C46="Smelter not yet identified"),MATCH($B46&amp;$D46,'[2]Smelter Look-up'!$J:$J,0),MATCH($B46&amp;$C46,'[2]Smelter Look-up'!$J:$J,0)))</f>
        <v>331</v>
      </c>
      <c r="X46" s="227">
        <f t="shared" si="3"/>
        <v>0</v>
      </c>
      <c r="AB46" s="228" t="str">
        <f t="shared" si="4"/>
        <v>TantalumGlobal Advanced Metals Boyertown</v>
      </c>
    </row>
    <row r="47" spans="1:28" s="227" customFormat="1" ht="19.899999999999999" customHeight="1">
      <c r="A47" s="262" t="s">
        <v>15435</v>
      </c>
      <c r="B47" s="182" t="s">
        <v>1120</v>
      </c>
      <c r="C47" s="186" t="s">
        <v>15434</v>
      </c>
      <c r="D47" s="230"/>
      <c r="E47" s="182" t="s">
        <v>1095</v>
      </c>
      <c r="F47" s="182" t="s">
        <v>15435</v>
      </c>
      <c r="G47" s="182" t="s">
        <v>13217</v>
      </c>
      <c r="H47" s="305" t="s">
        <v>15930</v>
      </c>
      <c r="I47" s="306" t="s">
        <v>15109</v>
      </c>
      <c r="J47" s="306" t="s">
        <v>12830</v>
      </c>
      <c r="K47" s="224" t="s">
        <v>15931</v>
      </c>
      <c r="L47" s="224" t="s">
        <v>15932</v>
      </c>
      <c r="M47" s="224" t="s">
        <v>15933</v>
      </c>
      <c r="N47" s="224" t="s">
        <v>12830</v>
      </c>
      <c r="O47" s="224" t="s">
        <v>15883</v>
      </c>
      <c r="P47" s="307" t="s">
        <v>485</v>
      </c>
      <c r="Q47" s="299" t="s">
        <v>15933</v>
      </c>
      <c r="R47" s="182" t="s">
        <v>15434</v>
      </c>
      <c r="S47" s="181" t="s">
        <v>12534</v>
      </c>
      <c r="T47" s="181" t="s">
        <v>6032</v>
      </c>
      <c r="U47" s="201"/>
      <c r="V47" s="226">
        <v>495</v>
      </c>
      <c r="X47" s="227">
        <v>0</v>
      </c>
      <c r="AB47" s="228" t="s">
        <v>15934</v>
      </c>
    </row>
    <row r="48" spans="1:28" s="227" customFormat="1" ht="21.75" customHeight="1">
      <c r="A48" s="181" t="s">
        <v>15082</v>
      </c>
      <c r="B48" s="182" t="s">
        <v>1120</v>
      </c>
      <c r="C48" s="186" t="s">
        <v>15081</v>
      </c>
      <c r="D48" s="230"/>
      <c r="E48" s="182" t="s">
        <v>1095</v>
      </c>
      <c r="F48" s="182" t="s">
        <v>15082</v>
      </c>
      <c r="G48" s="182" t="s">
        <v>13217</v>
      </c>
      <c r="H48" s="305">
        <v>0</v>
      </c>
      <c r="I48" s="306" t="s">
        <v>15115</v>
      </c>
      <c r="J48" s="306" t="s">
        <v>12830</v>
      </c>
      <c r="K48" s="224"/>
      <c r="L48" s="224"/>
      <c r="M48" s="224"/>
      <c r="N48" s="224"/>
      <c r="O48" s="224"/>
      <c r="P48" s="307"/>
      <c r="Q48" s="299"/>
      <c r="R48" s="182" t="s">
        <v>15081</v>
      </c>
      <c r="S48" s="181" t="s">
        <v>12534</v>
      </c>
      <c r="T48" s="181" t="s">
        <v>6032</v>
      </c>
      <c r="U48" s="201"/>
      <c r="V48" s="226">
        <v>506</v>
      </c>
      <c r="X48" s="227">
        <v>0</v>
      </c>
      <c r="AB48" s="228" t="s">
        <v>15935</v>
      </c>
    </row>
    <row r="49" spans="1:28" s="227" customFormat="1" ht="19.899999999999999" customHeight="1">
      <c r="A49" s="262" t="s">
        <v>683</v>
      </c>
      <c r="B49" s="182" t="s">
        <v>1119</v>
      </c>
      <c r="C49" s="186" t="s">
        <v>2269</v>
      </c>
      <c r="D49" s="230"/>
      <c r="E49" s="182" t="s">
        <v>1087</v>
      </c>
      <c r="F49" s="182" t="s">
        <v>683</v>
      </c>
      <c r="G49" s="182" t="s">
        <v>13217</v>
      </c>
      <c r="H49" s="305">
        <v>0</v>
      </c>
      <c r="I49" s="306" t="s">
        <v>1594</v>
      </c>
      <c r="J49" s="306" t="s">
        <v>1595</v>
      </c>
      <c r="K49" s="224"/>
      <c r="L49" s="224"/>
      <c r="M49" s="224"/>
      <c r="N49" s="224"/>
      <c r="O49" s="224"/>
      <c r="P49" s="307"/>
      <c r="Q49" s="299"/>
      <c r="R49" s="182" t="s">
        <v>2269</v>
      </c>
      <c r="S49" s="181" t="str">
        <f t="shared" ref="S49" ca="1" si="12">IF(B49="","",IF(ISERROR(MATCH($E49,CL,0)),"Unknown",INDIRECT("'C'!$A$"&amp;MATCH($E49,CL,0)+1)))</f>
        <v>CA</v>
      </c>
      <c r="T49" s="181" t="str">
        <f ca="1">IF(B49="","",IF(ISERROR(MATCH($J49,[3]SorP!$B$1:$B$6279,0)),"",INDIRECT("'SorP'!$A$"&amp;MATCH($S49&amp;$J49,[3]SorP!C:C,0))))</f>
        <v>CA-ON</v>
      </c>
      <c r="U49" s="201"/>
      <c r="V49" s="226">
        <f>IF(C49="",NA(),IF(OR(C49="Smelter not listed",C49="Smelter not yet identified"),MATCH($B49&amp;$D49,'[3]Smelter Look-up'!$J:$J,0),MATCH($B49&amp;$C49,'[3]Smelter Look-up'!$J:$J,0)))</f>
        <v>30</v>
      </c>
      <c r="X49" s="227">
        <f t="shared" ref="X49:X55" si="13">IF(AND(C49="Smelter not listed",OR(LEN(D49)=0,LEN(E49)=0)),1,0)</f>
        <v>0</v>
      </c>
      <c r="AB49" s="228" t="str">
        <f t="shared" ref="AB49:AB55" si="14">B49&amp;C49</f>
        <v>GoldAsahi Refining Canada Ltd.</v>
      </c>
    </row>
    <row r="50" spans="1:28" s="227" customFormat="1" ht="19.899999999999999" customHeight="1">
      <c r="A50" s="262" t="s">
        <v>673</v>
      </c>
      <c r="B50" s="182" t="s">
        <v>1119</v>
      </c>
      <c r="C50" s="186" t="s">
        <v>2483</v>
      </c>
      <c r="D50" s="230"/>
      <c r="E50" s="182" t="s">
        <v>1090</v>
      </c>
      <c r="F50" s="182" t="s">
        <v>673</v>
      </c>
      <c r="G50" s="182" t="s">
        <v>13217</v>
      </c>
      <c r="H50" s="305">
        <v>0</v>
      </c>
      <c r="I50" s="306" t="s">
        <v>1581</v>
      </c>
      <c r="J50" s="306" t="s">
        <v>15936</v>
      </c>
      <c r="K50" s="224"/>
      <c r="L50" s="224"/>
      <c r="M50" s="224"/>
      <c r="N50" s="224"/>
      <c r="O50" s="224"/>
      <c r="P50" s="307"/>
      <c r="Q50" s="299"/>
      <c r="R50" s="182" t="s">
        <v>2483</v>
      </c>
      <c r="S50" s="181" t="str">
        <f t="shared" ref="S50:S54" ca="1" si="15">IF(B50="","",IF(ISERROR(MATCH($E50,CL,0)),"Unknown",INDIRECT("'C'!$A$"&amp;MATCH($E50,CL,0)+1)))</f>
        <v>CN</v>
      </c>
      <c r="T50" s="181" t="str">
        <f ca="1">IF(B50="","",IF(ISERROR(MATCH($J50,[3]SorP!$B$1:$B$6279,0)),"",INDIRECT("'SorP'!$A$"&amp;MATCH($S50&amp;$J50,[3]SorP!C:C,0))))</f>
        <v>CN-HK</v>
      </c>
      <c r="U50" s="201"/>
      <c r="V50" s="226">
        <f>IF(C50="",NA(),IF(OR(C50="Smelter not listed",C50="Smelter not yet identified"),MATCH($B50&amp;$D50,'[3]Smelter Look-up'!$J:$J,0),MATCH($B50&amp;$C50,'[3]Smelter Look-up'!$J:$J,0)))</f>
        <v>107</v>
      </c>
      <c r="X50" s="227">
        <f t="shared" si="13"/>
        <v>0</v>
      </c>
      <c r="AB50" s="228" t="str">
        <f t="shared" si="14"/>
        <v>GoldHeraeus Metals Hong Kong Ltd.</v>
      </c>
    </row>
    <row r="51" spans="1:28" s="227" customFormat="1" ht="19.899999999999999" customHeight="1">
      <c r="A51" s="262" t="s">
        <v>689</v>
      </c>
      <c r="B51" s="182" t="s">
        <v>1119</v>
      </c>
      <c r="C51" s="186" t="s">
        <v>688</v>
      </c>
      <c r="D51" s="230"/>
      <c r="E51" s="182" t="s">
        <v>2415</v>
      </c>
      <c r="F51" s="182" t="s">
        <v>689</v>
      </c>
      <c r="G51" s="182" t="s">
        <v>13217</v>
      </c>
      <c r="H51" s="305">
        <v>0</v>
      </c>
      <c r="I51" s="306" t="s">
        <v>1599</v>
      </c>
      <c r="J51" s="306" t="s">
        <v>1592</v>
      </c>
      <c r="K51" s="224"/>
      <c r="L51" s="224"/>
      <c r="M51" s="224"/>
      <c r="N51" s="224"/>
      <c r="O51" s="224"/>
      <c r="P51" s="307"/>
      <c r="Q51" s="299"/>
      <c r="R51" s="182" t="s">
        <v>688</v>
      </c>
      <c r="S51" s="181" t="str">
        <f t="shared" ca="1" si="15"/>
        <v>US</v>
      </c>
      <c r="T51" s="181" t="str">
        <f ca="1">IF(B51="","",IF(ISERROR(MATCH($J51,[3]SorP!$B$1:$B$6279,0)),"",INDIRECT("'SorP'!$A$"&amp;MATCH($S51&amp;$J51,[3]SorP!C:C,0))))</f>
        <v>US-UT</v>
      </c>
      <c r="U51" s="201"/>
      <c r="V51" s="226">
        <f>IF(C51="",NA(),IF(OR(C51="Smelter not listed",C51="Smelter not yet identified"),MATCH($B51&amp;$D51,'[3]Smelter Look-up'!$J:$J,0),MATCH($B51&amp;$C51,'[3]Smelter Look-up'!$J:$J,0)))</f>
        <v>137</v>
      </c>
      <c r="X51" s="227">
        <f t="shared" si="13"/>
        <v>0</v>
      </c>
      <c r="AB51" s="228" t="str">
        <f t="shared" si="14"/>
        <v>GoldKennecott Utah Copper LLC</v>
      </c>
    </row>
    <row r="52" spans="1:28" s="227" customFormat="1" ht="19.899999999999999" customHeight="1">
      <c r="A52" s="262" t="s">
        <v>702</v>
      </c>
      <c r="B52" s="182" t="s">
        <v>1119</v>
      </c>
      <c r="C52" s="186" t="s">
        <v>1217</v>
      </c>
      <c r="D52" s="230"/>
      <c r="E52" s="182" t="s">
        <v>2415</v>
      </c>
      <c r="F52" s="182" t="s">
        <v>702</v>
      </c>
      <c r="G52" s="182" t="s">
        <v>13217</v>
      </c>
      <c r="H52" s="305">
        <v>0</v>
      </c>
      <c r="I52" s="306" t="s">
        <v>1616</v>
      </c>
      <c r="J52" s="306" t="s">
        <v>1617</v>
      </c>
      <c r="K52" s="224"/>
      <c r="L52" s="224"/>
      <c r="M52" s="224"/>
      <c r="N52" s="224"/>
      <c r="O52" s="224"/>
      <c r="P52" s="307"/>
      <c r="Q52" s="299"/>
      <c r="R52" s="182" t="s">
        <v>1217</v>
      </c>
      <c r="S52" s="181" t="str">
        <f t="shared" ca="1" si="15"/>
        <v>US</v>
      </c>
      <c r="T52" s="181" t="str">
        <f ca="1">IF(B52="","",IF(ISERROR(MATCH($J52,[3]SorP!$B$1:$B$6279,0)),"",INDIRECT("'SorP'!$A$"&amp;MATCH($S52&amp;$J52,[3]SorP!C:C,0))))</f>
        <v>US-MA</v>
      </c>
      <c r="U52" s="201"/>
      <c r="V52" s="226">
        <f>IF(C52="",NA(),IF(OR(C52="Smelter not listed",C52="Smelter not yet identified"),MATCH($B52&amp;$D52,'[3]Smelter Look-up'!$J:$J,0),MATCH($B52&amp;$C52,'[3]Smelter Look-up'!$J:$J,0)))</f>
        <v>176</v>
      </c>
      <c r="X52" s="227">
        <f t="shared" si="13"/>
        <v>0</v>
      </c>
      <c r="AB52" s="228" t="str">
        <f t="shared" si="14"/>
        <v>GoldMetalor USA Refining Corporation</v>
      </c>
    </row>
    <row r="53" spans="1:28" s="227" customFormat="1" ht="19.899999999999999" customHeight="1">
      <c r="A53" s="262" t="s">
        <v>703</v>
      </c>
      <c r="B53" s="182" t="s">
        <v>1119</v>
      </c>
      <c r="C53" s="186" t="s">
        <v>12407</v>
      </c>
      <c r="D53" s="230"/>
      <c r="E53" s="182" t="s">
        <v>1103</v>
      </c>
      <c r="F53" s="182" t="s">
        <v>703</v>
      </c>
      <c r="G53" s="182" t="s">
        <v>13217</v>
      </c>
      <c r="H53" s="305">
        <v>0</v>
      </c>
      <c r="I53" s="306" t="s">
        <v>1618</v>
      </c>
      <c r="J53" s="306" t="s">
        <v>12863</v>
      </c>
      <c r="K53" s="224"/>
      <c r="L53" s="224"/>
      <c r="M53" s="224"/>
      <c r="N53" s="224"/>
      <c r="O53" s="224"/>
      <c r="P53" s="307"/>
      <c r="Q53" s="299"/>
      <c r="R53" s="182" t="s">
        <v>12407</v>
      </c>
      <c r="S53" s="181" t="str">
        <f t="shared" ca="1" si="15"/>
        <v>MX</v>
      </c>
      <c r="T53" s="181" t="str">
        <f ca="1">IF(B53="","",IF(ISERROR(MATCH($J53,[3]SorP!$B$1:$B$6279,0)),"",INDIRECT("'SorP'!$A$"&amp;MATCH($S53&amp;$J53,[3]SorP!C:C,0))))</f>
        <v>MX-COA</v>
      </c>
      <c r="U53" s="201"/>
      <c r="V53" s="226">
        <f>IF(C53="",NA(),IF(OR(C53="Smelter not listed",C53="Smelter not yet identified"),MATCH($B53&amp;$D53,'[3]Smelter Look-up'!$J:$J,0),MATCH($B53&amp;$C53,'[3]Smelter Look-up'!$J:$J,0)))</f>
        <v>177</v>
      </c>
      <c r="X53" s="227">
        <f t="shared" si="13"/>
        <v>0</v>
      </c>
      <c r="AB53" s="228" t="str">
        <f t="shared" si="14"/>
        <v>GoldMetalurgica Met-Mex Penoles S.A. De C.V.</v>
      </c>
    </row>
    <row r="54" spans="1:28" s="227" customFormat="1" ht="19.899999999999999" customHeight="1">
      <c r="A54" s="262" t="s">
        <v>718</v>
      </c>
      <c r="B54" s="182" t="s">
        <v>1119</v>
      </c>
      <c r="C54" s="186" t="s">
        <v>903</v>
      </c>
      <c r="D54" s="230"/>
      <c r="E54" s="182" t="s">
        <v>1087</v>
      </c>
      <c r="F54" s="182" t="s">
        <v>718</v>
      </c>
      <c r="G54" s="182" t="s">
        <v>13217</v>
      </c>
      <c r="H54" s="305">
        <v>0</v>
      </c>
      <c r="I54" s="306" t="s">
        <v>1637</v>
      </c>
      <c r="J54" s="306" t="s">
        <v>1595</v>
      </c>
      <c r="K54" s="224"/>
      <c r="L54" s="224"/>
      <c r="M54" s="224"/>
      <c r="N54" s="224"/>
      <c r="O54" s="224"/>
      <c r="P54" s="307"/>
      <c r="Q54" s="299"/>
      <c r="R54" s="182" t="s">
        <v>903</v>
      </c>
      <c r="S54" s="181" t="str">
        <f t="shared" ca="1" si="15"/>
        <v>CA</v>
      </c>
      <c r="T54" s="181" t="str">
        <f ca="1">IF(B54="","",IF(ISERROR(MATCH($J54,[3]SorP!$B$1:$B$6279,0)),"",INDIRECT("'SorP'!$A$"&amp;MATCH($S54&amp;$J54,[3]SorP!C:C,0))))</f>
        <v>CA-ON</v>
      </c>
      <c r="U54" s="201"/>
      <c r="V54" s="226">
        <f>IF(C54="",NA(),IF(OR(C54="Smelter not listed",C54="Smelter not yet identified"),MATCH($B54&amp;$D54,'[3]Smelter Look-up'!$J:$J,0),MATCH($B54&amp;$C54,'[3]Smelter Look-up'!$J:$J,0)))</f>
        <v>220</v>
      </c>
      <c r="X54" s="227">
        <f t="shared" si="13"/>
        <v>0</v>
      </c>
      <c r="AB54" s="228" t="str">
        <f t="shared" si="14"/>
        <v>GoldRoyal Canadian Mint</v>
      </c>
    </row>
    <row r="55" spans="1:28" s="227" customFormat="1" ht="19.899999999999999" customHeight="1">
      <c r="A55" s="262" t="s">
        <v>787</v>
      </c>
      <c r="B55" s="182" t="s">
        <v>1122</v>
      </c>
      <c r="C55" s="186" t="s">
        <v>15937</v>
      </c>
      <c r="D55" s="230"/>
      <c r="E55" s="182" t="s">
        <v>2415</v>
      </c>
      <c r="F55" s="182" t="s">
        <v>787</v>
      </c>
      <c r="G55" s="182" t="s">
        <v>13217</v>
      </c>
      <c r="H55" s="305">
        <v>0</v>
      </c>
      <c r="I55" s="306" t="s">
        <v>1812</v>
      </c>
      <c r="J55" s="306" t="s">
        <v>1725</v>
      </c>
      <c r="K55" s="224"/>
      <c r="L55" s="224"/>
      <c r="M55" s="224"/>
      <c r="N55" s="224"/>
      <c r="O55" s="224"/>
      <c r="P55" s="307"/>
      <c r="Q55" s="299"/>
      <c r="R55" s="182" t="s">
        <v>15937</v>
      </c>
      <c r="S55" s="181" t="str">
        <f t="shared" ref="S55" ca="1" si="16">IF(B55="","",IF(ISERROR(MATCH($E55,CL,0)),"Unknown",INDIRECT("'C'!$A$"&amp;MATCH($E55,CL,0)+1)))</f>
        <v>US</v>
      </c>
      <c r="T55" s="181" t="str">
        <f ca="1">IF(B55="","",IF(ISERROR(MATCH($J55,[3]SorP!$B$1:$B$6279,0)),"",INDIRECT("'SorP'!$A$"&amp;MATCH($S55&amp;$J55,[3]SorP!C:C,0))))</f>
        <v>US-PA</v>
      </c>
      <c r="U55" s="201"/>
      <c r="V55" s="226">
        <f>IF(C55="",NA(),IF(OR(C55="Smelter not listed",C55="Smelter not yet identified"),MATCH($B55&amp;$D55,'[3]Smelter Look-up'!$J:$J,0),MATCH($B55&amp;$C55,'[3]Smelter Look-up'!$J:$J,0)))</f>
        <v>585</v>
      </c>
      <c r="X55" s="227">
        <f t="shared" si="13"/>
        <v>0</v>
      </c>
      <c r="AB55" s="228" t="str">
        <f t="shared" si="14"/>
        <v>TungstenGlobal Tungsten &amp; Powders Corp.</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ref="S56:S68" ca="1" si="17">IF(B56="","",IF(ISERROR(MATCH($E56,CL,0)),"Unknown",INDIRECT("'C'!$A$"&amp;MATCH($E56,CL,0)+1)))</f>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ref="X56:X68" ca="1" si="18">IF(AND(C56="Smelter not listed",OR(LEN(D56)=0,LEN(E56)=0)),1,0)</f>
        <v>0</v>
      </c>
      <c r="AB56" s="228" t="str">
        <f t="shared" ref="AB56:AB68" si="19">B56&amp;C56</f>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8"/>
        <v>0</v>
      </c>
      <c r="AB57" s="228" t="str">
        <f t="shared" si="1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8"/>
        <v>0</v>
      </c>
      <c r="AB58" s="228" t="str">
        <f t="shared" si="1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8"/>
        <v>0</v>
      </c>
      <c r="AB59" s="228" t="str">
        <f t="shared" si="1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8"/>
        <v>0</v>
      </c>
      <c r="AB60" s="228" t="str">
        <f t="shared" si="1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8"/>
        <v>0</v>
      </c>
      <c r="AB61" s="228" t="str">
        <f t="shared" si="1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8"/>
        <v>0</v>
      </c>
      <c r="AB62" s="228" t="str">
        <f t="shared" si="1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8"/>
        <v>0</v>
      </c>
      <c r="AB63" s="228" t="str">
        <f t="shared" si="1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8"/>
        <v>0</v>
      </c>
      <c r="AB64" s="228" t="str">
        <f t="shared" si="1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8"/>
        <v>0</v>
      </c>
      <c r="AB65" s="228" t="str">
        <f t="shared" si="1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8"/>
        <v>0</v>
      </c>
      <c r="AB66" s="228" t="str">
        <f t="shared" si="1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8"/>
        <v>0</v>
      </c>
      <c r="AB67" s="228" t="str">
        <f t="shared" si="1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8"/>
        <v>0</v>
      </c>
      <c r="AB68" s="228" t="str">
        <f t="shared" si="1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2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21">IF(AND(C69="Smelter not listed",OR(LEN(D69)=0,LEN(E69)=0)),1,0)</f>
        <v>0</v>
      </c>
      <c r="AB69" s="228" t="str">
        <f t="shared" ref="AB69" si="2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2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24">IF(AND(C70="Smelter not listed",OR(LEN(D70)=0,LEN(E70)=0)),1,0)</f>
        <v>0</v>
      </c>
      <c r="AB70" s="228" t="str">
        <f t="shared" ref="AB70:AB101" si="2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2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24"/>
        <v>0</v>
      </c>
      <c r="AB71" s="228" t="str">
        <f t="shared" si="2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2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24"/>
        <v>0</v>
      </c>
      <c r="AB72" s="228" t="str">
        <f t="shared" si="2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2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24"/>
        <v>0</v>
      </c>
      <c r="AB73" s="228" t="str">
        <f t="shared" si="2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24"/>
        <v>0</v>
      </c>
      <c r="AB74" s="228" t="str">
        <f t="shared" si="2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24"/>
        <v>0</v>
      </c>
      <c r="AB75" s="228" t="str">
        <f t="shared" si="2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24"/>
        <v>0</v>
      </c>
      <c r="AB76" s="228" t="str">
        <f t="shared" si="2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24"/>
        <v>0</v>
      </c>
      <c r="AB77" s="228" t="str">
        <f t="shared" si="2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24"/>
        <v>0</v>
      </c>
      <c r="AB78" s="228" t="str">
        <f t="shared" si="2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24"/>
        <v>0</v>
      </c>
      <c r="AB79" s="228" t="str">
        <f t="shared" si="2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24"/>
        <v>0</v>
      </c>
      <c r="AB80" s="228" t="str">
        <f t="shared" si="2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24"/>
        <v>0</v>
      </c>
      <c r="AB81" s="228" t="str">
        <f t="shared" si="2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24"/>
        <v>0</v>
      </c>
      <c r="AB82" s="228" t="str">
        <f t="shared" si="2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24"/>
        <v>0</v>
      </c>
      <c r="AB83" s="228" t="str">
        <f t="shared" si="2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24"/>
        <v>0</v>
      </c>
      <c r="AB84" s="228" t="str">
        <f t="shared" si="2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24"/>
        <v>0</v>
      </c>
      <c r="AB85" s="228" t="str">
        <f t="shared" si="2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24"/>
        <v>0</v>
      </c>
      <c r="AB86" s="228" t="str">
        <f t="shared" si="2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24"/>
        <v>0</v>
      </c>
      <c r="AB87" s="228" t="str">
        <f t="shared" si="2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24"/>
        <v>0</v>
      </c>
      <c r="AB88" s="228" t="str">
        <f t="shared" si="2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24"/>
        <v>0</v>
      </c>
      <c r="AB89" s="228" t="str">
        <f t="shared" si="2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24"/>
        <v>0</v>
      </c>
      <c r="AB90" s="228" t="str">
        <f t="shared" si="2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24"/>
        <v>0</v>
      </c>
      <c r="AB91" s="228" t="str">
        <f t="shared" si="2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24"/>
        <v>0</v>
      </c>
      <c r="AB92" s="228" t="str">
        <f t="shared" si="2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24"/>
        <v>0</v>
      </c>
      <c r="AB93" s="228" t="str">
        <f t="shared" si="2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24"/>
        <v>0</v>
      </c>
      <c r="AB94" s="228" t="str">
        <f t="shared" si="2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24"/>
        <v>0</v>
      </c>
      <c r="AB95" s="228" t="str">
        <f t="shared" si="2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4"/>
        <v>0</v>
      </c>
      <c r="AB96" s="228" t="str">
        <f t="shared" si="2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4"/>
        <v>0</v>
      </c>
      <c r="AB97" s="228" t="str">
        <f t="shared" si="2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4"/>
        <v>0</v>
      </c>
      <c r="AB98" s="228" t="str">
        <f t="shared" si="2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4"/>
        <v>0</v>
      </c>
      <c r="AB99" s="228" t="str">
        <f t="shared" si="2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4"/>
        <v>0</v>
      </c>
      <c r="AB100" s="228" t="str">
        <f t="shared" si="2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4"/>
        <v>0</v>
      </c>
      <c r="AB101" s="228" t="str">
        <f t="shared" si="2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2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27">IF(AND(C102="Smelter not listed",OR(LEN(D102)=0,LEN(E102)=0)),1,0)</f>
        <v>0</v>
      </c>
      <c r="AB102" s="228" t="str">
        <f t="shared" ref="AB102:AB132" si="2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7"/>
        <v>0</v>
      </c>
      <c r="AB103" s="228" t="str">
        <f t="shared" si="2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7"/>
        <v>0</v>
      </c>
      <c r="AB104" s="228" t="str">
        <f t="shared" si="2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7"/>
        <v>0</v>
      </c>
      <c r="AB105" s="228" t="str">
        <f t="shared" si="2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7"/>
        <v>0</v>
      </c>
      <c r="AB106" s="228" t="str">
        <f t="shared" si="2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7"/>
        <v>0</v>
      </c>
      <c r="AB107" s="228" t="str">
        <f t="shared" si="2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7"/>
        <v>0</v>
      </c>
      <c r="AB108" s="228" t="str">
        <f t="shared" si="2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7"/>
        <v>0</v>
      </c>
      <c r="AB109" s="228" t="str">
        <f t="shared" si="2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7"/>
        <v>0</v>
      </c>
      <c r="AB110" s="228" t="str">
        <f t="shared" si="2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7"/>
        <v>0</v>
      </c>
      <c r="AB111" s="228" t="str">
        <f t="shared" si="2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7"/>
        <v>0</v>
      </c>
      <c r="AB112" s="228" t="str">
        <f t="shared" si="2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7"/>
        <v>0</v>
      </c>
      <c r="AB113" s="228" t="str">
        <f t="shared" si="2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7"/>
        <v>0</v>
      </c>
      <c r="AB114" s="228" t="str">
        <f t="shared" si="2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7"/>
        <v>0</v>
      </c>
      <c r="AB115" s="228" t="str">
        <f t="shared" si="2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7"/>
        <v>0</v>
      </c>
      <c r="AB116" s="228" t="str">
        <f t="shared" si="2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7"/>
        <v>0</v>
      </c>
      <c r="AB117" s="228" t="str">
        <f t="shared" si="2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7"/>
        <v>0</v>
      </c>
      <c r="AB118" s="228" t="str">
        <f t="shared" si="2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7"/>
        <v>0</v>
      </c>
      <c r="AB119" s="228" t="str">
        <f t="shared" si="2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7"/>
        <v>0</v>
      </c>
      <c r="AB120" s="228" t="str">
        <f t="shared" si="2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7"/>
        <v>0</v>
      </c>
      <c r="AB121" s="228" t="str">
        <f t="shared" si="2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7"/>
        <v>0</v>
      </c>
      <c r="AB122" s="228" t="str">
        <f t="shared" si="2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7"/>
        <v>0</v>
      </c>
      <c r="AB123" s="228" t="str">
        <f t="shared" si="2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7"/>
        <v>0</v>
      </c>
      <c r="AB124" s="228" t="str">
        <f t="shared" si="2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7"/>
        <v>0</v>
      </c>
      <c r="AB125" s="228" t="str">
        <f t="shared" si="2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7"/>
        <v>0</v>
      </c>
      <c r="AB126" s="228" t="str">
        <f t="shared" si="2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7"/>
        <v>0</v>
      </c>
      <c r="AB127" s="228" t="str">
        <f t="shared" si="2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7"/>
        <v>0</v>
      </c>
      <c r="AB128" s="228" t="str">
        <f t="shared" si="2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7"/>
        <v>0</v>
      </c>
      <c r="AB129" s="228" t="str">
        <f t="shared" si="2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7"/>
        <v>0</v>
      </c>
      <c r="AB130" s="228" t="str">
        <f t="shared" si="2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7"/>
        <v>0</v>
      </c>
      <c r="AB131" s="228" t="str">
        <f t="shared" si="2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7"/>
        <v>0</v>
      </c>
      <c r="AB132" s="228" t="str">
        <f t="shared" si="2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30">IF(AND(C133="Smelter not listed",OR(LEN(D133)=0,LEN(E133)=0)),1,0)</f>
        <v>0</v>
      </c>
      <c r="AB133" s="228" t="str">
        <f t="shared" ref="AB133" si="3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3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33">IF(AND(C134="Smelter not listed",OR(LEN(D134)=0,LEN(E134)=0)),1,0)</f>
        <v>0</v>
      </c>
      <c r="AB134" s="228" t="str">
        <f t="shared" ref="AB134:AB165" si="3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3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33"/>
        <v>0</v>
      </c>
      <c r="AB135" s="228" t="str">
        <f t="shared" si="3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3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33"/>
        <v>0</v>
      </c>
      <c r="AB136" s="228" t="str">
        <f t="shared" si="3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3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33"/>
        <v>0</v>
      </c>
      <c r="AB137" s="228" t="str">
        <f t="shared" si="3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33"/>
        <v>0</v>
      </c>
      <c r="AB138" s="228" t="str">
        <f t="shared" si="3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33"/>
        <v>0</v>
      </c>
      <c r="AB139" s="228" t="str">
        <f t="shared" si="3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3"/>
        <v>0</v>
      </c>
      <c r="AB140" s="228" t="str">
        <f t="shared" si="3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3"/>
        <v>0</v>
      </c>
      <c r="AB141" s="228" t="str">
        <f t="shared" si="3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3"/>
        <v>0</v>
      </c>
      <c r="AB142" s="228" t="str">
        <f t="shared" si="3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3"/>
        <v>0</v>
      </c>
      <c r="AB143" s="228" t="str">
        <f t="shared" si="3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3"/>
        <v>0</v>
      </c>
      <c r="AB144" s="228" t="str">
        <f t="shared" si="3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3"/>
        <v>0</v>
      </c>
      <c r="AB145" s="228" t="str">
        <f t="shared" si="3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3"/>
        <v>0</v>
      </c>
      <c r="AB146" s="228" t="str">
        <f t="shared" si="3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3"/>
        <v>0</v>
      </c>
      <c r="AB147" s="228" t="str">
        <f t="shared" si="3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33"/>
        <v>0</v>
      </c>
      <c r="AB148" s="228" t="str">
        <f t="shared" si="3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3"/>
        <v>0</v>
      </c>
      <c r="AB149" s="228" t="str">
        <f t="shared" si="3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3"/>
        <v>0</v>
      </c>
      <c r="AB150" s="228" t="str">
        <f t="shared" si="3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3"/>
        <v>0</v>
      </c>
      <c r="AB151" s="228" t="str">
        <f t="shared" si="3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3"/>
        <v>0</v>
      </c>
      <c r="AB152" s="228" t="str">
        <f t="shared" si="3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3"/>
        <v>0</v>
      </c>
      <c r="AB153" s="228" t="str">
        <f t="shared" si="3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3"/>
        <v>0</v>
      </c>
      <c r="AB154" s="228" t="str">
        <f t="shared" si="3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33"/>
        <v>0</v>
      </c>
      <c r="AB155" s="228" t="str">
        <f t="shared" si="3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3"/>
        <v>0</v>
      </c>
      <c r="AB156" s="228" t="str">
        <f t="shared" si="3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3"/>
        <v>0</v>
      </c>
      <c r="AB157" s="228" t="str">
        <f t="shared" si="3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3"/>
        <v>0</v>
      </c>
      <c r="AB158" s="228" t="str">
        <f t="shared" si="3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3"/>
        <v>0</v>
      </c>
      <c r="AB159" s="228" t="str">
        <f t="shared" si="3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3"/>
        <v>0</v>
      </c>
      <c r="AB160" s="228" t="str">
        <f t="shared" si="3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3"/>
        <v>0</v>
      </c>
      <c r="AB161" s="228" t="str">
        <f t="shared" si="3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3"/>
        <v>0</v>
      </c>
      <c r="AB162" s="228" t="str">
        <f t="shared" si="3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3"/>
        <v>0</v>
      </c>
      <c r="AB163" s="228" t="str">
        <f t="shared" si="3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3"/>
        <v>0</v>
      </c>
      <c r="AB164" s="228" t="str">
        <f t="shared" si="3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3"/>
        <v>0</v>
      </c>
      <c r="AB165" s="228" t="str">
        <f t="shared" si="3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3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36">IF(AND(C166="Smelter not listed",OR(LEN(D166)=0,LEN(E166)=0)),1,0)</f>
        <v>0</v>
      </c>
      <c r="AB166" s="228" t="str">
        <f t="shared" ref="AB166:AB196" si="3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6"/>
        <v>0</v>
      </c>
      <c r="AB167" s="228" t="str">
        <f t="shared" si="3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6"/>
        <v>0</v>
      </c>
      <c r="AB168" s="228" t="str">
        <f t="shared" si="3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6"/>
        <v>0</v>
      </c>
      <c r="AB169" s="228" t="str">
        <f t="shared" si="3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6"/>
        <v>0</v>
      </c>
      <c r="AB170" s="228" t="str">
        <f t="shared" si="3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6"/>
        <v>0</v>
      </c>
      <c r="AB171" s="228" t="str">
        <f t="shared" si="3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6"/>
        <v>0</v>
      </c>
      <c r="AB172" s="228" t="str">
        <f t="shared" si="3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6"/>
        <v>0</v>
      </c>
      <c r="AB173" s="228" t="str">
        <f t="shared" si="3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6"/>
        <v>0</v>
      </c>
      <c r="AB174" s="228" t="str">
        <f t="shared" si="3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6"/>
        <v>0</v>
      </c>
      <c r="AB175" s="228" t="str">
        <f t="shared" si="3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6"/>
        <v>0</v>
      </c>
      <c r="AB176" s="228" t="str">
        <f t="shared" si="3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6"/>
        <v>0</v>
      </c>
      <c r="AB177" s="228" t="str">
        <f t="shared" si="3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6"/>
        <v>0</v>
      </c>
      <c r="AB178" s="228" t="str">
        <f t="shared" si="3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6"/>
        <v>0</v>
      </c>
      <c r="AB179" s="228" t="str">
        <f t="shared" si="3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6"/>
        <v>0</v>
      </c>
      <c r="AB180" s="228" t="str">
        <f t="shared" si="3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6"/>
        <v>0</v>
      </c>
      <c r="AB181" s="228" t="str">
        <f t="shared" si="3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6"/>
        <v>0</v>
      </c>
      <c r="AB182" s="228" t="str">
        <f t="shared" si="3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6"/>
        <v>0</v>
      </c>
      <c r="AB183" s="228" t="str">
        <f t="shared" si="3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6"/>
        <v>0</v>
      </c>
      <c r="AB184" s="228" t="str">
        <f t="shared" si="3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6"/>
        <v>0</v>
      </c>
      <c r="AB185" s="228" t="str">
        <f t="shared" si="3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6"/>
        <v>0</v>
      </c>
      <c r="AB186" s="228" t="str">
        <f t="shared" si="3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6"/>
        <v>0</v>
      </c>
      <c r="AB187" s="228" t="str">
        <f t="shared" si="3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6"/>
        <v>0</v>
      </c>
      <c r="AB188" s="228" t="str">
        <f t="shared" si="3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6"/>
        <v>0</v>
      </c>
      <c r="AB189" s="228" t="str">
        <f t="shared" si="3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6"/>
        <v>0</v>
      </c>
      <c r="AB190" s="228" t="str">
        <f t="shared" si="3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6"/>
        <v>0</v>
      </c>
      <c r="AB191" s="228" t="str">
        <f t="shared" si="3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6"/>
        <v>0</v>
      </c>
      <c r="AB192" s="228" t="str">
        <f t="shared" si="3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6"/>
        <v>0</v>
      </c>
      <c r="AB193" s="228" t="str">
        <f t="shared" si="3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6"/>
        <v>0</v>
      </c>
      <c r="AB194" s="228" t="str">
        <f t="shared" si="3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6"/>
        <v>0</v>
      </c>
      <c r="AB195" s="228" t="str">
        <f t="shared" si="3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6"/>
        <v>0</v>
      </c>
      <c r="AB196" s="228" t="str">
        <f t="shared" si="3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3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39">IF(AND(C197="Smelter not listed",OR(LEN(D197)=0,LEN(E197)=0)),1,0)</f>
        <v>0</v>
      </c>
      <c r="AB197" s="228" t="str">
        <f t="shared" ref="AB197" si="4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4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42">IF(AND(C198="Smelter not listed",OR(LEN(D198)=0,LEN(E198)=0)),1,0)</f>
        <v>0</v>
      </c>
      <c r="AB198" s="228" t="str">
        <f t="shared" ref="AB198:AB229" si="4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4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42"/>
        <v>0</v>
      </c>
      <c r="AB199" s="228" t="str">
        <f t="shared" si="4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4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42"/>
        <v>0</v>
      </c>
      <c r="AB200" s="228" t="str">
        <f t="shared" si="4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4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42"/>
        <v>0</v>
      </c>
      <c r="AB201" s="228" t="str">
        <f t="shared" si="4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4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42"/>
        <v>0</v>
      </c>
      <c r="AB202" s="228" t="str">
        <f t="shared" si="4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4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42"/>
        <v>0</v>
      </c>
      <c r="AB203" s="228" t="str">
        <f t="shared" si="4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4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42"/>
        <v>0</v>
      </c>
      <c r="AB204" s="228" t="str">
        <f t="shared" si="4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4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42"/>
        <v>0</v>
      </c>
      <c r="AB205" s="228" t="str">
        <f t="shared" si="4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4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42"/>
        <v>0</v>
      </c>
      <c r="AB206" s="228" t="str">
        <f t="shared" si="4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4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2"/>
        <v>0</v>
      </c>
      <c r="AB207" s="228" t="str">
        <f t="shared" si="4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4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2"/>
        <v>0</v>
      </c>
      <c r="AB208" s="228" t="str">
        <f t="shared" si="4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4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2"/>
        <v>0</v>
      </c>
      <c r="AB209" s="228" t="str">
        <f t="shared" si="4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2"/>
        <v>0</v>
      </c>
      <c r="AB210" s="228" t="str">
        <f t="shared" si="4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2"/>
        <v>0</v>
      </c>
      <c r="AB211" s="228" t="str">
        <f t="shared" si="4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2"/>
        <v>0</v>
      </c>
      <c r="AB212" s="228" t="str">
        <f t="shared" si="4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2"/>
        <v>0</v>
      </c>
      <c r="AB213" s="228" t="str">
        <f t="shared" si="4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2"/>
        <v>0</v>
      </c>
      <c r="AB214" s="228" t="str">
        <f t="shared" si="4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2"/>
        <v>0</v>
      </c>
      <c r="AB215" s="228" t="str">
        <f t="shared" si="4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2"/>
        <v>0</v>
      </c>
      <c r="AB216" s="228" t="str">
        <f t="shared" si="4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2"/>
        <v>0</v>
      </c>
      <c r="AB217" s="228" t="str">
        <f t="shared" si="4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2"/>
        <v>0</v>
      </c>
      <c r="AB218" s="228" t="str">
        <f t="shared" si="4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4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45">IF(AND(C230="Smelter not listed",OR(LEN(D230)=0,LEN(E230)=0)),1,0)</f>
        <v>0</v>
      </c>
      <c r="AB230" s="228" t="str">
        <f t="shared" ref="AB230:AB260" si="4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5"/>
        <v>0</v>
      </c>
      <c r="AB231" s="228" t="str">
        <f t="shared" si="4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5"/>
        <v>0</v>
      </c>
      <c r="AB232" s="228" t="str">
        <f t="shared" si="4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5"/>
        <v>0</v>
      </c>
      <c r="AB233" s="228" t="str">
        <f t="shared" si="4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5"/>
        <v>0</v>
      </c>
      <c r="AB234" s="228" t="str">
        <f t="shared" si="4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5"/>
        <v>0</v>
      </c>
      <c r="AB235" s="228" t="str">
        <f t="shared" si="4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5"/>
        <v>0</v>
      </c>
      <c r="AB236" s="228" t="str">
        <f t="shared" si="4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5"/>
        <v>0</v>
      </c>
      <c r="AB237" s="228" t="str">
        <f t="shared" si="4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5"/>
        <v>0</v>
      </c>
      <c r="AB238" s="228" t="str">
        <f t="shared" si="4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5"/>
        <v>0</v>
      </c>
      <c r="AB239" s="228" t="str">
        <f t="shared" si="4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5"/>
        <v>0</v>
      </c>
      <c r="AB240" s="228" t="str">
        <f t="shared" si="4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5"/>
        <v>0</v>
      </c>
      <c r="AB241" s="228" t="str">
        <f t="shared" si="4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5"/>
        <v>0</v>
      </c>
      <c r="AB242" s="228" t="str">
        <f t="shared" si="4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5"/>
        <v>0</v>
      </c>
      <c r="AB243" s="228" t="str">
        <f t="shared" si="4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5"/>
        <v>0</v>
      </c>
      <c r="AB244" s="228" t="str">
        <f t="shared" si="4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5"/>
        <v>0</v>
      </c>
      <c r="AB245" s="228" t="str">
        <f t="shared" si="4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5"/>
        <v>0</v>
      </c>
      <c r="AB246" s="228" t="str">
        <f t="shared" si="4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5"/>
        <v>0</v>
      </c>
      <c r="AB247" s="228" t="str">
        <f t="shared" si="4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5"/>
        <v>0</v>
      </c>
      <c r="AB248" s="228" t="str">
        <f t="shared" si="4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5"/>
        <v>0</v>
      </c>
      <c r="AB249" s="228" t="str">
        <f t="shared" si="4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5"/>
        <v>0</v>
      </c>
      <c r="AB250" s="228" t="str">
        <f t="shared" si="4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5"/>
        <v>0</v>
      </c>
      <c r="AB251" s="228" t="str">
        <f t="shared" si="4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5"/>
        <v>0</v>
      </c>
      <c r="AB252" s="228" t="str">
        <f t="shared" si="4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5"/>
        <v>0</v>
      </c>
      <c r="AB253" s="228" t="str">
        <f t="shared" si="4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5"/>
        <v>0</v>
      </c>
      <c r="AB254" s="228" t="str">
        <f t="shared" si="4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5"/>
        <v>0</v>
      </c>
      <c r="AB255" s="228" t="str">
        <f t="shared" si="4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5"/>
        <v>0</v>
      </c>
      <c r="AB256" s="228" t="str">
        <f t="shared" si="4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5"/>
        <v>0</v>
      </c>
      <c r="AB257" s="228" t="str">
        <f t="shared" si="4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5"/>
        <v>0</v>
      </c>
      <c r="AB258" s="228" t="str">
        <f t="shared" si="4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5"/>
        <v>0</v>
      </c>
      <c r="AB259" s="228" t="str">
        <f t="shared" si="4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5"/>
        <v>0</v>
      </c>
      <c r="AB260" s="228" t="str">
        <f t="shared" si="4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4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48">IF(AND(C261="Smelter not listed",OR(LEN(D261)=0,LEN(E261)=0)),1,0)</f>
        <v>0</v>
      </c>
      <c r="AB261" s="228" t="str">
        <f t="shared" ref="AB261" si="4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5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51">IF(AND(C262="Smelter not listed",OR(LEN(D262)=0,LEN(E262)=0)),1,0)</f>
        <v>0</v>
      </c>
      <c r="AB262" s="228" t="str">
        <f t="shared" ref="AB262:AB293" si="5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5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51"/>
        <v>0</v>
      </c>
      <c r="AB263" s="228" t="str">
        <f t="shared" si="5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5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51"/>
        <v>0</v>
      </c>
      <c r="AB264" s="228" t="str">
        <f t="shared" si="5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5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51"/>
        <v>0</v>
      </c>
      <c r="AB265" s="228" t="str">
        <f t="shared" si="5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5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51"/>
        <v>0</v>
      </c>
      <c r="AB266" s="228" t="str">
        <f t="shared" si="5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5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51"/>
        <v>0</v>
      </c>
      <c r="AB267" s="228" t="str">
        <f t="shared" si="5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5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51"/>
        <v>0</v>
      </c>
      <c r="AB268" s="228" t="str">
        <f t="shared" si="5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5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51"/>
        <v>0</v>
      </c>
      <c r="AB269" s="228" t="str">
        <f t="shared" si="5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5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51"/>
        <v>0</v>
      </c>
      <c r="AB270" s="228" t="str">
        <f t="shared" si="5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5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51"/>
        <v>0</v>
      </c>
      <c r="AB271" s="228" t="str">
        <f t="shared" si="5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5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51"/>
        <v>0</v>
      </c>
      <c r="AB272" s="228" t="str">
        <f t="shared" si="5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5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51"/>
        <v>0</v>
      </c>
      <c r="AB273" s="228" t="str">
        <f t="shared" si="5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5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51"/>
        <v>0</v>
      </c>
      <c r="AB274" s="228" t="str">
        <f t="shared" si="5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51"/>
        <v>0</v>
      </c>
      <c r="AB275" s="228" t="str">
        <f t="shared" si="5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51"/>
        <v>0</v>
      </c>
      <c r="AB276" s="228" t="str">
        <f t="shared" si="5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1"/>
        <v>0</v>
      </c>
      <c r="AB277" s="228" t="str">
        <f t="shared" si="5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1"/>
        <v>0</v>
      </c>
      <c r="AB278" s="228" t="str">
        <f t="shared" si="5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5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54">IF(AND(C294="Smelter not listed",OR(LEN(D294)=0,LEN(E294)=0)),1,0)</f>
        <v>0</v>
      </c>
      <c r="AB294" s="228" t="str">
        <f t="shared" ref="AB294:AB324" si="5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4"/>
        <v>0</v>
      </c>
      <c r="AB295" s="228" t="str">
        <f t="shared" si="5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4"/>
        <v>0</v>
      </c>
      <c r="AB296" s="228" t="str">
        <f t="shared" si="5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4"/>
        <v>0</v>
      </c>
      <c r="AB297" s="228" t="str">
        <f t="shared" si="5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4"/>
        <v>0</v>
      </c>
      <c r="AB298" s="228" t="str">
        <f t="shared" si="5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4"/>
        <v>0</v>
      </c>
      <c r="AB299" s="228" t="str">
        <f t="shared" si="5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4"/>
        <v>0</v>
      </c>
      <c r="AB300" s="228" t="str">
        <f t="shared" si="5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4"/>
        <v>0</v>
      </c>
      <c r="AB301" s="228" t="str">
        <f t="shared" si="5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4"/>
        <v>0</v>
      </c>
      <c r="AB302" s="228" t="str">
        <f t="shared" si="5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4"/>
        <v>0</v>
      </c>
      <c r="AB303" s="228" t="str">
        <f t="shared" si="5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4"/>
        <v>0</v>
      </c>
      <c r="AB304" s="228" t="str">
        <f t="shared" si="5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4"/>
        <v>0</v>
      </c>
      <c r="AB305" s="228" t="str">
        <f t="shared" si="5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4"/>
        <v>0</v>
      </c>
      <c r="AB306" s="228" t="str">
        <f t="shared" si="5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4"/>
        <v>0</v>
      </c>
      <c r="AB307" s="228" t="str">
        <f t="shared" si="5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4"/>
        <v>0</v>
      </c>
      <c r="AB308" s="228" t="str">
        <f t="shared" si="5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4"/>
        <v>0</v>
      </c>
      <c r="AB309" s="228" t="str">
        <f t="shared" si="5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4"/>
        <v>0</v>
      </c>
      <c r="AB310" s="228" t="str">
        <f t="shared" si="5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4"/>
        <v>0</v>
      </c>
      <c r="AB311" s="228" t="str">
        <f t="shared" si="5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4"/>
        <v>0</v>
      </c>
      <c r="AB312" s="228" t="str">
        <f t="shared" si="5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4"/>
        <v>0</v>
      </c>
      <c r="AB313" s="228" t="str">
        <f t="shared" si="5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4"/>
        <v>0</v>
      </c>
      <c r="AB314" s="228" t="str">
        <f t="shared" si="5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4"/>
        <v>0</v>
      </c>
      <c r="AB315" s="228" t="str">
        <f t="shared" si="5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4"/>
        <v>0</v>
      </c>
      <c r="AB316" s="228" t="str">
        <f t="shared" si="5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4"/>
        <v>0</v>
      </c>
      <c r="AB317" s="228" t="str">
        <f t="shared" si="5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4"/>
        <v>0</v>
      </c>
      <c r="AB318" s="228" t="str">
        <f t="shared" si="5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4"/>
        <v>0</v>
      </c>
      <c r="AB319" s="228" t="str">
        <f t="shared" si="5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4"/>
        <v>0</v>
      </c>
      <c r="AB320" s="228" t="str">
        <f t="shared" si="5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4"/>
        <v>0</v>
      </c>
      <c r="AB321" s="228" t="str">
        <f t="shared" si="5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4"/>
        <v>0</v>
      </c>
      <c r="AB322" s="228" t="str">
        <f t="shared" si="5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4"/>
        <v>0</v>
      </c>
      <c r="AB323" s="228" t="str">
        <f t="shared" si="5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4"/>
        <v>0</v>
      </c>
      <c r="AB324" s="228" t="str">
        <f t="shared" si="5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5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57">IF(AND(C325="Smelter not listed",OR(LEN(D325)=0,LEN(E325)=0)),1,0)</f>
        <v>0</v>
      </c>
      <c r="AB325" s="228" t="str">
        <f t="shared" ref="AB325" si="5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60">IF(AND(C326="Smelter not listed",OR(LEN(D326)=0,LEN(E326)=0)),1,0)</f>
        <v>0</v>
      </c>
      <c r="AB326" s="228" t="str">
        <f t="shared" ref="AB326:AB357" si="6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60"/>
        <v>0</v>
      </c>
      <c r="AB327" s="228" t="str">
        <f t="shared" si="6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60"/>
        <v>0</v>
      </c>
      <c r="AB328" s="228" t="str">
        <f t="shared" si="6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60"/>
        <v>0</v>
      </c>
      <c r="AB329" s="228" t="str">
        <f t="shared" si="6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60"/>
        <v>0</v>
      </c>
      <c r="AB330" s="228" t="str">
        <f t="shared" si="6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60"/>
        <v>0</v>
      </c>
      <c r="AB331" s="228" t="str">
        <f t="shared" si="6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60"/>
        <v>0</v>
      </c>
      <c r="AB332" s="228" t="str">
        <f t="shared" si="6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60"/>
        <v>0</v>
      </c>
      <c r="AB333" s="228" t="str">
        <f t="shared" si="6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60"/>
        <v>0</v>
      </c>
      <c r="AB334" s="228" t="str">
        <f t="shared" si="6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60"/>
        <v>0</v>
      </c>
      <c r="AB335" s="228" t="str">
        <f t="shared" si="6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60"/>
        <v>0</v>
      </c>
      <c r="AB336" s="228" t="str">
        <f t="shared" si="6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60"/>
        <v>0</v>
      </c>
      <c r="AB337" s="228" t="str">
        <f t="shared" si="6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60"/>
        <v>0</v>
      </c>
      <c r="AB338" s="228" t="str">
        <f t="shared" si="6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60"/>
        <v>0</v>
      </c>
      <c r="AB339" s="228" t="str">
        <f t="shared" si="6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60"/>
        <v>0</v>
      </c>
      <c r="AB340" s="228" t="str">
        <f t="shared" si="6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0"/>
        <v>0</v>
      </c>
      <c r="AB341" s="228" t="str">
        <f t="shared" si="6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0"/>
        <v>0</v>
      </c>
      <c r="AB342" s="228" t="str">
        <f t="shared" si="6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6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63">IF(AND(C358="Smelter not listed",OR(LEN(D358)=0,LEN(E358)=0)),1,0)</f>
        <v>0</v>
      </c>
      <c r="AB358" s="228" t="str">
        <f t="shared" ref="AB358:AB388" si="6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3"/>
        <v>0</v>
      </c>
      <c r="AB359" s="228" t="str">
        <f t="shared" si="6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3"/>
        <v>0</v>
      </c>
      <c r="AB360" s="228" t="str">
        <f t="shared" si="6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3"/>
        <v>0</v>
      </c>
      <c r="AB361" s="228" t="str">
        <f t="shared" si="6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3"/>
        <v>0</v>
      </c>
      <c r="AB362" s="228" t="str">
        <f t="shared" si="6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3"/>
        <v>0</v>
      </c>
      <c r="AB363" s="228" t="str">
        <f t="shared" si="6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3"/>
        <v>0</v>
      </c>
      <c r="AB364" s="228" t="str">
        <f t="shared" si="6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3"/>
        <v>0</v>
      </c>
      <c r="AB365" s="228" t="str">
        <f t="shared" si="6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3"/>
        <v>0</v>
      </c>
      <c r="AB366" s="228" t="str">
        <f t="shared" si="6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3"/>
        <v>0</v>
      </c>
      <c r="AB367" s="228" t="str">
        <f t="shared" si="6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3"/>
        <v>0</v>
      </c>
      <c r="AB368" s="228" t="str">
        <f t="shared" si="6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3"/>
        <v>0</v>
      </c>
      <c r="AB369" s="228" t="str">
        <f t="shared" si="6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3"/>
        <v>0</v>
      </c>
      <c r="AB370" s="228" t="str">
        <f t="shared" si="6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3"/>
        <v>0</v>
      </c>
      <c r="AB371" s="228" t="str">
        <f t="shared" si="6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3"/>
        <v>0</v>
      </c>
      <c r="AB372" s="228" t="str">
        <f t="shared" si="6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3"/>
        <v>0</v>
      </c>
      <c r="AB373" s="228" t="str">
        <f t="shared" si="6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3"/>
        <v>0</v>
      </c>
      <c r="AB374" s="228" t="str">
        <f t="shared" si="6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3"/>
        <v>0</v>
      </c>
      <c r="AB375" s="228" t="str">
        <f t="shared" si="6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3"/>
        <v>0</v>
      </c>
      <c r="AB376" s="228" t="str">
        <f t="shared" si="6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3"/>
        <v>0</v>
      </c>
      <c r="AB377" s="228" t="str">
        <f t="shared" si="6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3"/>
        <v>0</v>
      </c>
      <c r="AB378" s="228" t="str">
        <f t="shared" si="6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3"/>
        <v>0</v>
      </c>
      <c r="AB379" s="228" t="str">
        <f t="shared" si="6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3"/>
        <v>0</v>
      </c>
      <c r="AB380" s="228" t="str">
        <f t="shared" si="6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3"/>
        <v>0</v>
      </c>
      <c r="AB381" s="228" t="str">
        <f t="shared" si="6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3"/>
        <v>0</v>
      </c>
      <c r="AB382" s="228" t="str">
        <f t="shared" si="6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3"/>
        <v>0</v>
      </c>
      <c r="AB383" s="228" t="str">
        <f t="shared" si="6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3"/>
        <v>0</v>
      </c>
      <c r="AB384" s="228" t="str">
        <f t="shared" si="6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3"/>
        <v>0</v>
      </c>
      <c r="AB385" s="228" t="str">
        <f t="shared" si="6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3"/>
        <v>0</v>
      </c>
      <c r="AB386" s="228" t="str">
        <f t="shared" si="6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3"/>
        <v>0</v>
      </c>
      <c r="AB387" s="228" t="str">
        <f t="shared" si="6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3"/>
        <v>0</v>
      </c>
      <c r="AB388" s="228" t="str">
        <f t="shared" si="6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6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66">IF(AND(C389="Smelter not listed",OR(LEN(D389)=0,LEN(E389)=0)),1,0)</f>
        <v>0</v>
      </c>
      <c r="AB389" s="228" t="str">
        <f t="shared" ref="AB389" si="6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6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69">IF(AND(C390="Smelter not listed",OR(LEN(D390)=0,LEN(E390)=0)),1,0)</f>
        <v>0</v>
      </c>
      <c r="AB390" s="228" t="str">
        <f t="shared" ref="AB390:AB421" si="7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9"/>
        <v>0</v>
      </c>
      <c r="AB391" s="228" t="str">
        <f t="shared" si="7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9"/>
        <v>0</v>
      </c>
      <c r="AB392" s="228" t="str">
        <f t="shared" si="7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9"/>
        <v>0</v>
      </c>
      <c r="AB393" s="228" t="str">
        <f t="shared" si="7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9"/>
        <v>0</v>
      </c>
      <c r="AB394" s="228" t="str">
        <f t="shared" si="7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9"/>
        <v>0</v>
      </c>
      <c r="AB395" s="228" t="str">
        <f t="shared" si="7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9"/>
        <v>0</v>
      </c>
      <c r="AB396" s="228" t="str">
        <f t="shared" si="7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9"/>
        <v>0</v>
      </c>
      <c r="AB397" s="228" t="str">
        <f t="shared" si="7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9"/>
        <v>0</v>
      </c>
      <c r="AB398" s="228" t="str">
        <f t="shared" si="7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9"/>
        <v>0</v>
      </c>
      <c r="AB399" s="228" t="str">
        <f t="shared" si="7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9"/>
        <v>0</v>
      </c>
      <c r="AB400" s="228" t="str">
        <f t="shared" si="7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9"/>
        <v>0</v>
      </c>
      <c r="AB401" s="228" t="str">
        <f t="shared" si="7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9"/>
        <v>0</v>
      </c>
      <c r="AB402" s="228" t="str">
        <f t="shared" si="7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9"/>
        <v>0</v>
      </c>
      <c r="AB403" s="228" t="str">
        <f t="shared" si="7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9"/>
        <v>0</v>
      </c>
      <c r="AB404" s="228" t="str">
        <f t="shared" si="7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9"/>
        <v>0</v>
      </c>
      <c r="AB405" s="228" t="str">
        <f t="shared" si="7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9"/>
        <v>0</v>
      </c>
      <c r="AB406" s="228" t="str">
        <f t="shared" si="7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7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72">IF(AND(C422="Smelter not listed",OR(LEN(D422)=0,LEN(E422)=0)),1,0)</f>
        <v>0</v>
      </c>
      <c r="AB422" s="228" t="str">
        <f t="shared" ref="AB422:AB452" si="7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2"/>
        <v>0</v>
      </c>
      <c r="AB423" s="228" t="str">
        <f t="shared" si="7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2"/>
        <v>0</v>
      </c>
      <c r="AB424" s="228" t="str">
        <f t="shared" si="7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2"/>
        <v>0</v>
      </c>
      <c r="AB425" s="228" t="str">
        <f t="shared" si="7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2"/>
        <v>0</v>
      </c>
      <c r="AB426" s="228" t="str">
        <f t="shared" si="7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2"/>
        <v>0</v>
      </c>
      <c r="AB427" s="228" t="str">
        <f t="shared" si="7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2"/>
        <v>0</v>
      </c>
      <c r="AB428" s="228" t="str">
        <f t="shared" si="7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2"/>
        <v>0</v>
      </c>
      <c r="AB429" s="228" t="str">
        <f t="shared" si="7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2"/>
        <v>0</v>
      </c>
      <c r="AB430" s="228" t="str">
        <f t="shared" si="7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2"/>
        <v>0</v>
      </c>
      <c r="AB431" s="228" t="str">
        <f t="shared" si="7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2"/>
        <v>0</v>
      </c>
      <c r="AB432" s="228" t="str">
        <f t="shared" si="7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2"/>
        <v>0</v>
      </c>
      <c r="AB433" s="228" t="str">
        <f t="shared" si="7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2"/>
        <v>0</v>
      </c>
      <c r="AB434" s="228" t="str">
        <f t="shared" si="7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2"/>
        <v>0</v>
      </c>
      <c r="AB435" s="228" t="str">
        <f t="shared" si="7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2"/>
        <v>0</v>
      </c>
      <c r="AB436" s="228" t="str">
        <f t="shared" si="7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2"/>
        <v>0</v>
      </c>
      <c r="AB437" s="228" t="str">
        <f t="shared" si="7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2"/>
        <v>0</v>
      </c>
      <c r="AB438" s="228" t="str">
        <f t="shared" si="7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2"/>
        <v>0</v>
      </c>
      <c r="AB439" s="228" t="str">
        <f t="shared" si="7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2"/>
        <v>0</v>
      </c>
      <c r="AB440" s="228" t="str">
        <f t="shared" si="7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2"/>
        <v>0</v>
      </c>
      <c r="AB441" s="228" t="str">
        <f t="shared" si="7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2"/>
        <v>0</v>
      </c>
      <c r="AB442" s="228" t="str">
        <f t="shared" si="7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2"/>
        <v>0</v>
      </c>
      <c r="AB443" s="228" t="str">
        <f t="shared" si="7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2"/>
        <v>0</v>
      </c>
      <c r="AB444" s="228" t="str">
        <f t="shared" si="7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2"/>
        <v>0</v>
      </c>
      <c r="AB445" s="228" t="str">
        <f t="shared" si="7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2"/>
        <v>0</v>
      </c>
      <c r="AB446" s="228" t="str">
        <f t="shared" si="7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2"/>
        <v>0</v>
      </c>
      <c r="AB447" s="228" t="str">
        <f t="shared" si="7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7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75">IF(AND(C453="Smelter not listed",OR(LEN(D453)=0,LEN(E453)=0)),1,0)</f>
        <v>0</v>
      </c>
      <c r="AB453" s="228" t="str">
        <f t="shared" ref="AB453" si="7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7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78">IF(AND(C454="Smelter not listed",OR(LEN(D454)=0,LEN(E454)=0)),1,0)</f>
        <v>0</v>
      </c>
      <c r="AB454" s="228" t="str">
        <f t="shared" ref="AB454:AB485" si="7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8"/>
        <v>0</v>
      </c>
      <c r="AB455" s="228" t="str">
        <f t="shared" si="7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8"/>
        <v>0</v>
      </c>
      <c r="AB456" s="228" t="str">
        <f t="shared" si="7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8"/>
        <v>0</v>
      </c>
      <c r="AB457" s="228" t="str">
        <f t="shared" si="7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8"/>
        <v>0</v>
      </c>
      <c r="AB458" s="228" t="str">
        <f t="shared" si="7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8"/>
        <v>0</v>
      </c>
      <c r="AB459" s="228" t="str">
        <f t="shared" si="7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8"/>
        <v>0</v>
      </c>
      <c r="AB460" s="228" t="str">
        <f t="shared" si="7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8"/>
        <v>0</v>
      </c>
      <c r="AB461" s="228" t="str">
        <f t="shared" si="7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8"/>
        <v>0</v>
      </c>
      <c r="AB462" s="228" t="str">
        <f t="shared" si="7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8"/>
        <v>0</v>
      </c>
      <c r="AB463" s="228" t="str">
        <f t="shared" si="7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8"/>
        <v>0</v>
      </c>
      <c r="AB464" s="228" t="str">
        <f t="shared" si="7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8"/>
        <v>0</v>
      </c>
      <c r="AB465" s="228" t="str">
        <f t="shared" si="7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8"/>
        <v>0</v>
      </c>
      <c r="AB466" s="228" t="str">
        <f t="shared" si="7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8"/>
        <v>0</v>
      </c>
      <c r="AB467" s="228" t="str">
        <f t="shared" si="7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8"/>
        <v>0</v>
      </c>
      <c r="AB468" s="228" t="str">
        <f t="shared" si="7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8"/>
        <v>0</v>
      </c>
      <c r="AB469" s="228" t="str">
        <f t="shared" si="7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8"/>
        <v>0</v>
      </c>
      <c r="AB470" s="228" t="str">
        <f t="shared" si="7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8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81">IF(AND(C486="Smelter not listed",OR(LEN(D486)=0,LEN(E486)=0)),1,0)</f>
        <v>0</v>
      </c>
      <c r="AB486" s="228" t="str">
        <f t="shared" ref="AB486:AB516" si="8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1"/>
        <v>0</v>
      </c>
      <c r="AB487" s="228" t="str">
        <f t="shared" si="8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1"/>
        <v>0</v>
      </c>
      <c r="AB488" s="228" t="str">
        <f t="shared" si="8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1"/>
        <v>0</v>
      </c>
      <c r="AB489" s="228" t="str">
        <f t="shared" si="8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1"/>
        <v>0</v>
      </c>
      <c r="AB490" s="228" t="str">
        <f t="shared" si="8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1"/>
        <v>0</v>
      </c>
      <c r="AB491" s="228" t="str">
        <f t="shared" si="8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1"/>
        <v>0</v>
      </c>
      <c r="AB492" s="228" t="str">
        <f t="shared" si="8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1"/>
        <v>0</v>
      </c>
      <c r="AB493" s="228" t="str">
        <f t="shared" si="8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1"/>
        <v>0</v>
      </c>
      <c r="AB494" s="228" t="str">
        <f t="shared" si="8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1"/>
        <v>0</v>
      </c>
      <c r="AB495" s="228" t="str">
        <f t="shared" si="8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1"/>
        <v>0</v>
      </c>
      <c r="AB496" s="228" t="str">
        <f t="shared" si="8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1"/>
        <v>0</v>
      </c>
      <c r="AB497" s="228" t="str">
        <f t="shared" si="8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1"/>
        <v>0</v>
      </c>
      <c r="AB498" s="228" t="str">
        <f t="shared" si="8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1"/>
        <v>0</v>
      </c>
      <c r="AB499" s="228" t="str">
        <f t="shared" si="8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1"/>
        <v>0</v>
      </c>
      <c r="AB500" s="228" t="str">
        <f t="shared" si="8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1"/>
        <v>0</v>
      </c>
      <c r="AB501" s="228" t="str">
        <f t="shared" si="8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1"/>
        <v>0</v>
      </c>
      <c r="AB502" s="228" t="str">
        <f t="shared" si="8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1"/>
        <v>0</v>
      </c>
      <c r="AB503" s="228" t="str">
        <f t="shared" si="8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1"/>
        <v>0</v>
      </c>
      <c r="AB504" s="228" t="str">
        <f t="shared" si="8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1"/>
        <v>0</v>
      </c>
      <c r="AB505" s="228" t="str">
        <f t="shared" si="8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1"/>
        <v>0</v>
      </c>
      <c r="AB506" s="228" t="str">
        <f t="shared" si="8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1"/>
        <v>0</v>
      </c>
      <c r="AB507" s="228" t="str">
        <f t="shared" si="8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1"/>
        <v>0</v>
      </c>
      <c r="AB508" s="228" t="str">
        <f t="shared" si="8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1"/>
        <v>0</v>
      </c>
      <c r="AB509" s="228" t="str">
        <f t="shared" si="8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1"/>
        <v>0</v>
      </c>
      <c r="AB510" s="228" t="str">
        <f t="shared" si="8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1"/>
        <v>0</v>
      </c>
      <c r="AB511" s="228" t="str">
        <f t="shared" si="8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1"/>
        <v>0</v>
      </c>
      <c r="AB512" s="228" t="str">
        <f t="shared" si="8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1"/>
        <v>0</v>
      </c>
      <c r="AB513" s="228" t="str">
        <f t="shared" si="8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1"/>
        <v>0</v>
      </c>
      <c r="AB514" s="228" t="str">
        <f t="shared" si="8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1"/>
        <v>0</v>
      </c>
      <c r="AB515" s="228" t="str">
        <f t="shared" si="8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1"/>
        <v>0</v>
      </c>
      <c r="AB516" s="228" t="str">
        <f t="shared" si="8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8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84">IF(AND(C517="Smelter not listed",OR(LEN(D517)=0,LEN(E517)=0)),1,0)</f>
        <v>0</v>
      </c>
      <c r="AB517" s="228" t="str">
        <f t="shared" ref="AB517" si="8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8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87">IF(AND(C518="Smelter not listed",OR(LEN(D518)=0,LEN(E518)=0)),1,0)</f>
        <v>0</v>
      </c>
      <c r="AB518" s="228" t="str">
        <f t="shared" ref="AB518:AB549" si="8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7"/>
        <v>0</v>
      </c>
      <c r="AB519" s="228" t="str">
        <f t="shared" si="8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7"/>
        <v>0</v>
      </c>
      <c r="AB520" s="228" t="str">
        <f t="shared" si="8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7"/>
        <v>0</v>
      </c>
      <c r="AB521" s="228" t="str">
        <f t="shared" si="8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7"/>
        <v>0</v>
      </c>
      <c r="AB522" s="228" t="str">
        <f t="shared" si="8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7"/>
        <v>0</v>
      </c>
      <c r="AB523" s="228" t="str">
        <f t="shared" si="8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7"/>
        <v>0</v>
      </c>
      <c r="AB524" s="228" t="str">
        <f t="shared" si="8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7"/>
        <v>0</v>
      </c>
      <c r="AB525" s="228" t="str">
        <f t="shared" si="8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90">IF(AND(C550="Smelter not listed",OR(LEN(D550)=0,LEN(E550)=0)),1,0)</f>
        <v>0</v>
      </c>
      <c r="AB550" s="228" t="str">
        <f t="shared" ref="AB550:AB580" si="9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0"/>
        <v>0</v>
      </c>
      <c r="AB551" s="228" t="str">
        <f t="shared" si="9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0"/>
        <v>0</v>
      </c>
      <c r="AB552" s="228" t="str">
        <f t="shared" si="9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0"/>
        <v>0</v>
      </c>
      <c r="AB553" s="228" t="str">
        <f t="shared" si="9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0"/>
        <v>0</v>
      </c>
      <c r="AB554" s="228" t="str">
        <f t="shared" si="9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0"/>
        <v>0</v>
      </c>
      <c r="AB555" s="228" t="str">
        <f t="shared" si="9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0"/>
        <v>0</v>
      </c>
      <c r="AB556" s="228" t="str">
        <f t="shared" si="9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0"/>
        <v>0</v>
      </c>
      <c r="AB557" s="228" t="str">
        <f t="shared" si="9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0"/>
        <v>0</v>
      </c>
      <c r="AB558" s="228" t="str">
        <f t="shared" si="9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0"/>
        <v>0</v>
      </c>
      <c r="AB559" s="228" t="str">
        <f t="shared" si="9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0"/>
        <v>0</v>
      </c>
      <c r="AB560" s="228" t="str">
        <f t="shared" si="9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0"/>
        <v>0</v>
      </c>
      <c r="AB561" s="228" t="str">
        <f t="shared" si="9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0"/>
        <v>0</v>
      </c>
      <c r="AB562" s="228" t="str">
        <f t="shared" si="9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0"/>
        <v>0</v>
      </c>
      <c r="AB563" s="228" t="str">
        <f t="shared" si="9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0"/>
        <v>0</v>
      </c>
      <c r="AB564" s="228" t="str">
        <f t="shared" si="9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0"/>
        <v>0</v>
      </c>
      <c r="AB565" s="228" t="str">
        <f t="shared" si="9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0"/>
        <v>0</v>
      </c>
      <c r="AB566" s="228" t="str">
        <f t="shared" si="9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0"/>
        <v>0</v>
      </c>
      <c r="AB567" s="228" t="str">
        <f t="shared" si="9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0"/>
        <v>0</v>
      </c>
      <c r="AB568" s="228" t="str">
        <f t="shared" si="9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0"/>
        <v>0</v>
      </c>
      <c r="AB569" s="228" t="str">
        <f t="shared" si="9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0"/>
        <v>0</v>
      </c>
      <c r="AB570" s="228" t="str">
        <f t="shared" si="9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0"/>
        <v>0</v>
      </c>
      <c r="AB571" s="228" t="str">
        <f t="shared" si="9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0"/>
        <v>0</v>
      </c>
      <c r="AB572" s="228" t="str">
        <f t="shared" si="9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0"/>
        <v>0</v>
      </c>
      <c r="AB573" s="228" t="str">
        <f t="shared" si="9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0"/>
        <v>0</v>
      </c>
      <c r="AB574" s="228" t="str">
        <f t="shared" si="9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0"/>
        <v>0</v>
      </c>
      <c r="AB575" s="228" t="str">
        <f t="shared" si="9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0"/>
        <v>0</v>
      </c>
      <c r="AB576" s="228" t="str">
        <f t="shared" si="9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0"/>
        <v>0</v>
      </c>
      <c r="AB577" s="228" t="str">
        <f t="shared" si="9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0"/>
        <v>0</v>
      </c>
      <c r="AB578" s="228" t="str">
        <f t="shared" si="9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0"/>
        <v>0</v>
      </c>
      <c r="AB579" s="228" t="str">
        <f t="shared" si="9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0"/>
        <v>0</v>
      </c>
      <c r="AB580" s="228" t="str">
        <f t="shared" si="9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9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93">IF(AND(C581="Smelter not listed",OR(LEN(D581)=0,LEN(E581)=0)),1,0)</f>
        <v>0</v>
      </c>
      <c r="AB581" s="228" t="str">
        <f t="shared" ref="AB581" si="9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9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96">IF(AND(C586="Smelter not listed",OR(LEN(D586)=0,LEN(E586)=0)),1,0)</f>
        <v>0</v>
      </c>
      <c r="AB586" s="228" t="str">
        <f t="shared" ref="AB586" si="9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9">IF(AND(C587="Smelter not listed",OR(LEN(D587)=0,LEN(E587)=0)),1,0)</f>
        <v>0</v>
      </c>
      <c r="AB587" s="228" t="str">
        <f t="shared" ref="AB587:AB634" si="10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9"/>
        <v>0</v>
      </c>
      <c r="AB588" s="228" t="str">
        <f t="shared" si="10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9"/>
        <v>0</v>
      </c>
      <c r="AB589" s="228" t="str">
        <f t="shared" si="10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9"/>
        <v>0</v>
      </c>
      <c r="AB590" s="228" t="str">
        <f t="shared" si="10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9"/>
        <v>0</v>
      </c>
      <c r="AB591" s="228" t="str">
        <f t="shared" si="10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9"/>
        <v>0</v>
      </c>
      <c r="AB592" s="228" t="str">
        <f t="shared" si="10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9"/>
        <v>0</v>
      </c>
      <c r="AB593" s="228" t="str">
        <f t="shared" si="10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9"/>
        <v>0</v>
      </c>
      <c r="AB594" s="228" t="str">
        <f t="shared" si="10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9"/>
        <v>0</v>
      </c>
      <c r="AB595" s="228" t="str">
        <f t="shared" si="10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9"/>
        <v>0</v>
      </c>
      <c r="AB596" s="228" t="str">
        <f t="shared" si="10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9"/>
        <v>0</v>
      </c>
      <c r="AB597" s="228" t="str">
        <f t="shared" si="10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9"/>
        <v>0</v>
      </c>
      <c r="AB598" s="228" t="str">
        <f t="shared" si="10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9"/>
        <v>0</v>
      </c>
      <c r="AB599" s="228" t="str">
        <f t="shared" si="10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9"/>
        <v>0</v>
      </c>
      <c r="AB600" s="228" t="str">
        <f t="shared" si="10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9"/>
        <v>0</v>
      </c>
      <c r="AB601" s="228" t="str">
        <f t="shared" si="10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9"/>
        <v>0</v>
      </c>
      <c r="AB602" s="228" t="str">
        <f t="shared" si="10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9"/>
        <v>0</v>
      </c>
      <c r="AB603" s="228" t="str">
        <f t="shared" si="10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9"/>
        <v>0</v>
      </c>
      <c r="AB604" s="228" t="str">
        <f t="shared" si="10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9"/>
        <v>0</v>
      </c>
      <c r="AB605" s="228" t="str">
        <f t="shared" si="10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9"/>
        <v>0</v>
      </c>
      <c r="AB606" s="228" t="str">
        <f t="shared" si="10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9"/>
        <v>0</v>
      </c>
      <c r="AB607" s="228" t="str">
        <f t="shared" si="10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9"/>
        <v>0</v>
      </c>
      <c r="AB608" s="228" t="str">
        <f t="shared" si="10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9"/>
        <v>0</v>
      </c>
      <c r="AB609" s="228" t="str">
        <f t="shared" si="10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9"/>
        <v>0</v>
      </c>
      <c r="AB610" s="228" t="str">
        <f t="shared" si="10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9"/>
        <v>0</v>
      </c>
      <c r="AB611" s="228" t="str">
        <f t="shared" si="10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9"/>
        <v>0</v>
      </c>
      <c r="AB612" s="228" t="str">
        <f t="shared" si="10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9"/>
        <v>0</v>
      </c>
      <c r="AB613" s="228" t="str">
        <f t="shared" si="10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9"/>
        <v>0</v>
      </c>
      <c r="AB614" s="228" t="str">
        <f t="shared" si="10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9"/>
        <v>0</v>
      </c>
      <c r="AB615" s="228" t="str">
        <f t="shared" si="10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9"/>
        <v>0</v>
      </c>
      <c r="AB616" s="228" t="str">
        <f t="shared" si="10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9"/>
        <v>0</v>
      </c>
      <c r="AB617" s="228" t="str">
        <f t="shared" si="10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9"/>
        <v>0</v>
      </c>
      <c r="AB618" s="228" t="str">
        <f t="shared" si="10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9"/>
        <v>0</v>
      </c>
      <c r="AB619" s="228" t="str">
        <f t="shared" si="10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9"/>
        <v>0</v>
      </c>
      <c r="AB620" s="228" t="str">
        <f t="shared" si="10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9"/>
        <v>0</v>
      </c>
      <c r="AB621" s="228" t="str">
        <f t="shared" si="10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9"/>
        <v>0</v>
      </c>
      <c r="AB622" s="228" t="str">
        <f t="shared" si="10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9"/>
        <v>0</v>
      </c>
      <c r="AB623" s="228" t="str">
        <f t="shared" si="10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9"/>
        <v>0</v>
      </c>
      <c r="AB624" s="228" t="str">
        <f t="shared" si="10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9"/>
        <v>0</v>
      </c>
      <c r="AB625" s="228" t="str">
        <f t="shared" si="10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9"/>
        <v>0</v>
      </c>
      <c r="AB626" s="228" t="str">
        <f t="shared" si="10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9"/>
        <v>0</v>
      </c>
      <c r="AB627" s="228" t="str">
        <f t="shared" si="10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9"/>
        <v>0</v>
      </c>
      <c r="AB628" s="228" t="str">
        <f t="shared" si="10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9"/>
        <v>0</v>
      </c>
      <c r="AB629" s="228" t="str">
        <f t="shared" si="10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9"/>
        <v>0</v>
      </c>
      <c r="AB630" s="228" t="str">
        <f t="shared" si="10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9"/>
        <v>0</v>
      </c>
      <c r="AB631" s="228" t="str">
        <f t="shared" si="10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9"/>
        <v>0</v>
      </c>
      <c r="AB632" s="228" t="str">
        <f t="shared" si="10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9"/>
        <v>0</v>
      </c>
      <c r="AB633" s="228" t="str">
        <f t="shared" si="10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9"/>
        <v>0</v>
      </c>
      <c r="AB634" s="228" t="str">
        <f t="shared" si="10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10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102">IF(AND(C635="Smelter not listed",OR(LEN(D635)=0,LEN(E635)=0)),1,0)</f>
        <v>0</v>
      </c>
      <c r="AB635" s="228" t="str">
        <f t="shared" ref="AB635" si="10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10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105">IF(AND(C636="Smelter not listed",OR(LEN(D636)=0,LEN(E636)=0)),1,0)</f>
        <v>0</v>
      </c>
      <c r="AB636" s="228" t="str">
        <f t="shared" ref="AB636:AB667" si="10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5"/>
        <v>0</v>
      </c>
      <c r="AB637" s="228" t="str">
        <f t="shared" si="10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5"/>
        <v>0</v>
      </c>
      <c r="AB638" s="228" t="str">
        <f t="shared" si="10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5"/>
        <v>0</v>
      </c>
      <c r="AB639" s="228" t="str">
        <f t="shared" si="10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5"/>
        <v>0</v>
      </c>
      <c r="AB640" s="228" t="str">
        <f t="shared" si="10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5"/>
        <v>0</v>
      </c>
      <c r="AB641" s="228" t="str">
        <f t="shared" si="10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5"/>
        <v>0</v>
      </c>
      <c r="AB642" s="228" t="str">
        <f t="shared" si="10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5"/>
        <v>0</v>
      </c>
      <c r="AB643" s="228" t="str">
        <f t="shared" si="10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5"/>
        <v>0</v>
      </c>
      <c r="AB644" s="228" t="str">
        <f t="shared" si="10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5"/>
        <v>0</v>
      </c>
      <c r="AB645" s="228" t="str">
        <f t="shared" si="10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5"/>
        <v>0</v>
      </c>
      <c r="AB646" s="228" t="str">
        <f t="shared" si="10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5"/>
        <v>0</v>
      </c>
      <c r="AB647" s="228" t="str">
        <f t="shared" si="10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5"/>
        <v>0</v>
      </c>
      <c r="AB648" s="228" t="str">
        <f t="shared" si="10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5"/>
        <v>0</v>
      </c>
      <c r="AB649" s="228" t="str">
        <f t="shared" si="10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5"/>
        <v>0</v>
      </c>
      <c r="AB650" s="228" t="str">
        <f t="shared" si="10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5"/>
        <v>0</v>
      </c>
      <c r="AB651" s="228" t="str">
        <f t="shared" si="10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5"/>
        <v>0</v>
      </c>
      <c r="AB652" s="228" t="str">
        <f t="shared" si="10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10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108">IF(AND(C668="Smelter not listed",OR(LEN(D668)=0,LEN(E668)=0)),1,0)</f>
        <v>0</v>
      </c>
      <c r="AB668" s="228" t="str">
        <f t="shared" ref="AB668:AB698" si="10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8"/>
        <v>0</v>
      </c>
      <c r="AB669" s="228" t="str">
        <f t="shared" si="10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8"/>
        <v>0</v>
      </c>
      <c r="AB670" s="228" t="str">
        <f t="shared" si="10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8"/>
        <v>0</v>
      </c>
      <c r="AB671" s="228" t="str">
        <f t="shared" si="10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8"/>
        <v>0</v>
      </c>
      <c r="AB672" s="228" t="str">
        <f t="shared" si="10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8"/>
        <v>0</v>
      </c>
      <c r="AB673" s="228" t="str">
        <f t="shared" si="10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8"/>
        <v>0</v>
      </c>
      <c r="AB674" s="228" t="str">
        <f t="shared" si="10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8"/>
        <v>0</v>
      </c>
      <c r="AB675" s="228" t="str">
        <f t="shared" si="10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8"/>
        <v>0</v>
      </c>
      <c r="AB676" s="228" t="str">
        <f t="shared" si="10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8"/>
        <v>0</v>
      </c>
      <c r="AB677" s="228" t="str">
        <f t="shared" si="10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8"/>
        <v>0</v>
      </c>
      <c r="AB678" s="228" t="str">
        <f t="shared" si="10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8"/>
        <v>0</v>
      </c>
      <c r="AB679" s="228" t="str">
        <f t="shared" si="10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8"/>
        <v>0</v>
      </c>
      <c r="AB680" s="228" t="str">
        <f t="shared" si="10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8"/>
        <v>0</v>
      </c>
      <c r="AB681" s="228" t="str">
        <f t="shared" si="10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8"/>
        <v>0</v>
      </c>
      <c r="AB682" s="228" t="str">
        <f t="shared" si="10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8"/>
        <v>0</v>
      </c>
      <c r="AB683" s="228" t="str">
        <f t="shared" si="10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8"/>
        <v>0</v>
      </c>
      <c r="AB684" s="228" t="str">
        <f t="shared" si="10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8"/>
        <v>0</v>
      </c>
      <c r="AB685" s="228" t="str">
        <f t="shared" si="10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8"/>
        <v>0</v>
      </c>
      <c r="AB686" s="228" t="str">
        <f t="shared" si="10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8"/>
        <v>0</v>
      </c>
      <c r="AB687" s="228" t="str">
        <f t="shared" si="10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8"/>
        <v>0</v>
      </c>
      <c r="AB688" s="228" t="str">
        <f t="shared" si="10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8"/>
        <v>0</v>
      </c>
      <c r="AB689" s="228" t="str">
        <f t="shared" si="10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8"/>
        <v>0</v>
      </c>
      <c r="AB690" s="228" t="str">
        <f t="shared" si="10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8"/>
        <v>0</v>
      </c>
      <c r="AB691" s="228" t="str">
        <f t="shared" si="10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8"/>
        <v>0</v>
      </c>
      <c r="AB692" s="228" t="str">
        <f t="shared" si="10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8"/>
        <v>0</v>
      </c>
      <c r="AB693" s="228" t="str">
        <f t="shared" si="10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8"/>
        <v>0</v>
      </c>
      <c r="AB694" s="228" t="str">
        <f t="shared" si="10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8"/>
        <v>0</v>
      </c>
      <c r="AB695" s="228" t="str">
        <f t="shared" si="10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8"/>
        <v>0</v>
      </c>
      <c r="AB696" s="228" t="str">
        <f t="shared" si="10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8"/>
        <v>0</v>
      </c>
      <c r="AB697" s="228" t="str">
        <f t="shared" si="10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8"/>
        <v>0</v>
      </c>
      <c r="AB698" s="228" t="str">
        <f t="shared" si="10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1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11">IF(AND(C699="Smelter not listed",OR(LEN(D699)=0,LEN(E699)=0)),1,0)</f>
        <v>0</v>
      </c>
      <c r="AB699" s="228" t="str">
        <f t="shared" ref="AB699" si="11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1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14">IF(AND(C700="Smelter not listed",OR(LEN(D700)=0,LEN(E700)=0)),1,0)</f>
        <v>0</v>
      </c>
      <c r="AB700" s="228" t="str">
        <f t="shared" ref="AB700:AB731" si="11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4"/>
        <v>0</v>
      </c>
      <c r="AB701" s="228" t="str">
        <f t="shared" si="11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4"/>
        <v>0</v>
      </c>
      <c r="AB702" s="228" t="str">
        <f t="shared" si="11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4"/>
        <v>0</v>
      </c>
      <c r="AB703" s="228" t="str">
        <f t="shared" si="11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4"/>
        <v>0</v>
      </c>
      <c r="AB704" s="228" t="str">
        <f t="shared" si="11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4"/>
        <v>0</v>
      </c>
      <c r="AB705" s="228" t="str">
        <f t="shared" si="11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4"/>
        <v>0</v>
      </c>
      <c r="AB706" s="228" t="str">
        <f t="shared" si="11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4"/>
        <v>0</v>
      </c>
      <c r="AB707" s="228" t="str">
        <f t="shared" si="11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4"/>
        <v>0</v>
      </c>
      <c r="AB708" s="228" t="str">
        <f t="shared" si="11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4"/>
        <v>0</v>
      </c>
      <c r="AB709" s="228" t="str">
        <f t="shared" si="11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4"/>
        <v>0</v>
      </c>
      <c r="AB710" s="228" t="str">
        <f t="shared" si="11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4"/>
        <v>0</v>
      </c>
      <c r="AB711" s="228" t="str">
        <f t="shared" si="11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4"/>
        <v>0</v>
      </c>
      <c r="AB712" s="228" t="str">
        <f t="shared" si="11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4"/>
        <v>0</v>
      </c>
      <c r="AB713" s="228" t="str">
        <f t="shared" si="11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4"/>
        <v>0</v>
      </c>
      <c r="AB714" s="228" t="str">
        <f t="shared" si="11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4"/>
        <v>0</v>
      </c>
      <c r="AB715" s="228" t="str">
        <f t="shared" si="11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4"/>
        <v>0</v>
      </c>
      <c r="AB716" s="228" t="str">
        <f t="shared" si="11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1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17">IF(AND(C732="Smelter not listed",OR(LEN(D732)=0,LEN(E732)=0)),1,0)</f>
        <v>0</v>
      </c>
      <c r="AB732" s="228" t="str">
        <f t="shared" ref="AB732:AB762" si="11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7"/>
        <v>0</v>
      </c>
      <c r="AB733" s="228" t="str">
        <f t="shared" si="11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7"/>
        <v>0</v>
      </c>
      <c r="AB734" s="228" t="str">
        <f t="shared" si="11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7"/>
        <v>0</v>
      </c>
      <c r="AB735" s="228" t="str">
        <f t="shared" si="11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7"/>
        <v>0</v>
      </c>
      <c r="AB736" s="228" t="str">
        <f t="shared" si="11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7"/>
        <v>0</v>
      </c>
      <c r="AB737" s="228" t="str">
        <f t="shared" si="11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7"/>
        <v>0</v>
      </c>
      <c r="AB738" s="228" t="str">
        <f t="shared" si="11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7"/>
        <v>0</v>
      </c>
      <c r="AB739" s="228" t="str">
        <f t="shared" si="11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7"/>
        <v>0</v>
      </c>
      <c r="AB740" s="228" t="str">
        <f t="shared" si="11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7"/>
        <v>0</v>
      </c>
      <c r="AB741" s="228" t="str">
        <f t="shared" si="11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7"/>
        <v>0</v>
      </c>
      <c r="AB742" s="228" t="str">
        <f t="shared" si="11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7"/>
        <v>0</v>
      </c>
      <c r="AB743" s="228" t="str">
        <f t="shared" si="11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7"/>
        <v>0</v>
      </c>
      <c r="AB744" s="228" t="str">
        <f t="shared" si="11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7"/>
        <v>0</v>
      </c>
      <c r="AB745" s="228" t="str">
        <f t="shared" si="11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7"/>
        <v>0</v>
      </c>
      <c r="AB746" s="228" t="str">
        <f t="shared" si="11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7"/>
        <v>0</v>
      </c>
      <c r="AB747" s="228" t="str">
        <f t="shared" si="11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7"/>
        <v>0</v>
      </c>
      <c r="AB748" s="228" t="str">
        <f t="shared" si="11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7"/>
        <v>0</v>
      </c>
      <c r="AB749" s="228" t="str">
        <f t="shared" si="11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7"/>
        <v>0</v>
      </c>
      <c r="AB750" s="228" t="str">
        <f t="shared" si="11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7"/>
        <v>0</v>
      </c>
      <c r="AB751" s="228" t="str">
        <f t="shared" si="11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7"/>
        <v>0</v>
      </c>
      <c r="AB752" s="228" t="str">
        <f t="shared" si="11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7"/>
        <v>0</v>
      </c>
      <c r="AB753" s="228" t="str">
        <f t="shared" si="11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7"/>
        <v>0</v>
      </c>
      <c r="AB754" s="228" t="str">
        <f t="shared" si="11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7"/>
        <v>0</v>
      </c>
      <c r="AB755" s="228" t="str">
        <f t="shared" si="11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7"/>
        <v>0</v>
      </c>
      <c r="AB756" s="228" t="str">
        <f t="shared" si="11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7"/>
        <v>0</v>
      </c>
      <c r="AB757" s="228" t="str">
        <f t="shared" si="11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7"/>
        <v>0</v>
      </c>
      <c r="AB758" s="228" t="str">
        <f t="shared" si="11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7"/>
        <v>0</v>
      </c>
      <c r="AB759" s="228" t="str">
        <f t="shared" si="11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7"/>
        <v>0</v>
      </c>
      <c r="AB760" s="228" t="str">
        <f t="shared" si="11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7"/>
        <v>0</v>
      </c>
      <c r="AB761" s="228" t="str">
        <f t="shared" si="11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7"/>
        <v>0</v>
      </c>
      <c r="AB762" s="228" t="str">
        <f t="shared" si="11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20">IF(AND(C763="Smelter not listed",OR(LEN(D763)=0,LEN(E763)=0)),1,0)</f>
        <v>0</v>
      </c>
      <c r="AB763" s="228" t="str">
        <f t="shared" ref="AB763" si="12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2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23">IF(AND(C764="Smelter not listed",OR(LEN(D764)=0,LEN(E764)=0)),1,0)</f>
        <v>0</v>
      </c>
      <c r="AB764" s="228" t="str">
        <f t="shared" ref="AB764:AB795" si="12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3"/>
        <v>0</v>
      </c>
      <c r="AB765" s="228" t="str">
        <f t="shared" si="12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3"/>
        <v>0</v>
      </c>
      <c r="AB766" s="228" t="str">
        <f t="shared" si="12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3"/>
        <v>0</v>
      </c>
      <c r="AB767" s="228" t="str">
        <f t="shared" si="12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3"/>
        <v>0</v>
      </c>
      <c r="AB768" s="228" t="str">
        <f t="shared" si="12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3"/>
        <v>0</v>
      </c>
      <c r="AB769" s="228" t="str">
        <f t="shared" si="12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3"/>
        <v>0</v>
      </c>
      <c r="AB770" s="228" t="str">
        <f t="shared" si="12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3"/>
        <v>0</v>
      </c>
      <c r="AB771" s="228" t="str">
        <f t="shared" si="12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3"/>
        <v>0</v>
      </c>
      <c r="AB772" s="228" t="str">
        <f t="shared" si="12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3"/>
        <v>0</v>
      </c>
      <c r="AB773" s="228" t="str">
        <f t="shared" si="12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3"/>
        <v>0</v>
      </c>
      <c r="AB774" s="228" t="str">
        <f t="shared" si="12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3"/>
        <v>0</v>
      </c>
      <c r="AB775" s="228" t="str">
        <f t="shared" si="12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3"/>
        <v>0</v>
      </c>
      <c r="AB776" s="228" t="str">
        <f t="shared" si="12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3"/>
        <v>0</v>
      </c>
      <c r="AB777" s="228" t="str">
        <f t="shared" si="12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3"/>
        <v>0</v>
      </c>
      <c r="AB778" s="228" t="str">
        <f t="shared" si="12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3"/>
        <v>0</v>
      </c>
      <c r="AB779" s="228" t="str">
        <f t="shared" si="12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3"/>
        <v>0</v>
      </c>
      <c r="AB780" s="228" t="str">
        <f t="shared" si="12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2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26">IF(AND(C796="Smelter not listed",OR(LEN(D796)=0,LEN(E796)=0)),1,0)</f>
        <v>0</v>
      </c>
      <c r="AB796" s="228" t="str">
        <f t="shared" ref="AB796:AB826" si="12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6"/>
        <v>0</v>
      </c>
      <c r="AB797" s="228" t="str">
        <f t="shared" si="12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6"/>
        <v>0</v>
      </c>
      <c r="AB798" s="228" t="str">
        <f t="shared" si="12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6"/>
        <v>0</v>
      </c>
      <c r="AB799" s="228" t="str">
        <f t="shared" si="12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6"/>
        <v>0</v>
      </c>
      <c r="AB800" s="228" t="str">
        <f t="shared" si="12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6"/>
        <v>0</v>
      </c>
      <c r="AB801" s="228" t="str">
        <f t="shared" si="12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6"/>
        <v>0</v>
      </c>
      <c r="AB802" s="228" t="str">
        <f t="shared" si="12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6"/>
        <v>0</v>
      </c>
      <c r="AB803" s="228" t="str">
        <f t="shared" si="12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6"/>
        <v>0</v>
      </c>
      <c r="AB804" s="228" t="str">
        <f t="shared" si="12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6"/>
        <v>0</v>
      </c>
      <c r="AB805" s="228" t="str">
        <f t="shared" si="12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6"/>
        <v>0</v>
      </c>
      <c r="AB806" s="228" t="str">
        <f t="shared" si="12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6"/>
        <v>0</v>
      </c>
      <c r="AB807" s="228" t="str">
        <f t="shared" si="12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6"/>
        <v>0</v>
      </c>
      <c r="AB808" s="228" t="str">
        <f t="shared" si="12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6"/>
        <v>0</v>
      </c>
      <c r="AB809" s="228" t="str">
        <f t="shared" si="12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6"/>
        <v>0</v>
      </c>
      <c r="AB810" s="228" t="str">
        <f t="shared" si="12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6"/>
        <v>0</v>
      </c>
      <c r="AB811" s="228" t="str">
        <f t="shared" si="12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6"/>
        <v>0</v>
      </c>
      <c r="AB812" s="228" t="str">
        <f t="shared" si="12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6"/>
        <v>0</v>
      </c>
      <c r="AB813" s="228" t="str">
        <f t="shared" si="12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6"/>
        <v>0</v>
      </c>
      <c r="AB814" s="228" t="str">
        <f t="shared" si="12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6"/>
        <v>0</v>
      </c>
      <c r="AB815" s="228" t="str">
        <f t="shared" si="12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6"/>
        <v>0</v>
      </c>
      <c r="AB816" s="228" t="str">
        <f t="shared" si="12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6"/>
        <v>0</v>
      </c>
      <c r="AB817" s="228" t="str">
        <f t="shared" si="12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6"/>
        <v>0</v>
      </c>
      <c r="AB818" s="228" t="str">
        <f t="shared" si="12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6"/>
        <v>0</v>
      </c>
      <c r="AB819" s="228" t="str">
        <f t="shared" si="12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6"/>
        <v>0</v>
      </c>
      <c r="AB820" s="228" t="str">
        <f t="shared" si="12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6"/>
        <v>0</v>
      </c>
      <c r="AB821" s="228" t="str">
        <f t="shared" si="12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6"/>
        <v>0</v>
      </c>
      <c r="AB822" s="228" t="str">
        <f t="shared" si="12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6"/>
        <v>0</v>
      </c>
      <c r="AB823" s="228" t="str">
        <f t="shared" si="12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6"/>
        <v>0</v>
      </c>
      <c r="AB824" s="228" t="str">
        <f t="shared" si="12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6"/>
        <v>0</v>
      </c>
      <c r="AB825" s="228" t="str">
        <f t="shared" si="12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6"/>
        <v>0</v>
      </c>
      <c r="AB826" s="228" t="str">
        <f t="shared" si="12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9">IF(AND(C827="Smelter not listed",OR(LEN(D827)=0,LEN(E827)=0)),1,0)</f>
        <v>0</v>
      </c>
      <c r="AB827" s="228" t="str">
        <f t="shared" ref="AB827" si="13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3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32">IF(AND(C828="Smelter not listed",OR(LEN(D828)=0,LEN(E828)=0)),1,0)</f>
        <v>0</v>
      </c>
      <c r="AB828" s="228" t="str">
        <f t="shared" ref="AB828:AB859" si="13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2"/>
        <v>0</v>
      </c>
      <c r="AB829" s="228" t="str">
        <f t="shared" si="13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3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2"/>
        <v>0</v>
      </c>
      <c r="AB830" s="228" t="str">
        <f t="shared" si="13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2"/>
        <v>0</v>
      </c>
      <c r="AB831" s="228" t="str">
        <f t="shared" si="13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2"/>
        <v>0</v>
      </c>
      <c r="AB832" s="228" t="str">
        <f t="shared" si="13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2"/>
        <v>0</v>
      </c>
      <c r="AB833" s="228" t="str">
        <f t="shared" si="13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2"/>
        <v>0</v>
      </c>
      <c r="AB834" s="228" t="str">
        <f t="shared" si="13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2"/>
        <v>0</v>
      </c>
      <c r="AB835" s="228" t="str">
        <f t="shared" si="13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2"/>
        <v>0</v>
      </c>
      <c r="AB836" s="228" t="str">
        <f t="shared" si="13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2"/>
        <v>0</v>
      </c>
      <c r="AB837" s="228" t="str">
        <f t="shared" si="13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2"/>
        <v>0</v>
      </c>
      <c r="AB838" s="228" t="str">
        <f t="shared" si="13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2"/>
        <v>0</v>
      </c>
      <c r="AB839" s="228" t="str">
        <f t="shared" si="13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2"/>
        <v>0</v>
      </c>
      <c r="AB840" s="228" t="str">
        <f t="shared" si="13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2"/>
        <v>0</v>
      </c>
      <c r="AB841" s="228" t="str">
        <f t="shared" si="13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2"/>
        <v>0</v>
      </c>
      <c r="AB842" s="228" t="str">
        <f t="shared" si="13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2"/>
        <v>0</v>
      </c>
      <c r="AB843" s="228" t="str">
        <f t="shared" si="13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2"/>
        <v>0</v>
      </c>
      <c r="AB844" s="228" t="str">
        <f t="shared" si="13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3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35">IF(AND(C860="Smelter not listed",OR(LEN(D860)=0,LEN(E860)=0)),1,0)</f>
        <v>0</v>
      </c>
      <c r="AB860" s="228" t="str">
        <f t="shared" ref="AB860:AB890" si="13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5"/>
        <v>0</v>
      </c>
      <c r="AB861" s="228" t="str">
        <f t="shared" si="13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5"/>
        <v>0</v>
      </c>
      <c r="AB862" s="228" t="str">
        <f t="shared" si="13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5"/>
        <v>0</v>
      </c>
      <c r="AB863" s="228" t="str">
        <f t="shared" si="13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5"/>
        <v>0</v>
      </c>
      <c r="AB864" s="228" t="str">
        <f t="shared" si="13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5"/>
        <v>0</v>
      </c>
      <c r="AB865" s="228" t="str">
        <f t="shared" si="13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5"/>
        <v>0</v>
      </c>
      <c r="AB866" s="228" t="str">
        <f t="shared" si="13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5"/>
        <v>0</v>
      </c>
      <c r="AB867" s="228" t="str">
        <f t="shared" si="13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5"/>
        <v>0</v>
      </c>
      <c r="AB868" s="228" t="str">
        <f t="shared" si="13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5"/>
        <v>0</v>
      </c>
      <c r="AB869" s="228" t="str">
        <f t="shared" si="13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5"/>
        <v>0</v>
      </c>
      <c r="AB870" s="228" t="str">
        <f t="shared" si="13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5"/>
        <v>0</v>
      </c>
      <c r="AB871" s="228" t="str">
        <f t="shared" si="13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5"/>
        <v>0</v>
      </c>
      <c r="AB872" s="228" t="str">
        <f t="shared" si="13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5"/>
        <v>0</v>
      </c>
      <c r="AB873" s="228" t="str">
        <f t="shared" si="13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5"/>
        <v>0</v>
      </c>
      <c r="AB874" s="228" t="str">
        <f t="shared" si="13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5"/>
        <v>0</v>
      </c>
      <c r="AB875" s="228" t="str">
        <f t="shared" si="13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5"/>
        <v>0</v>
      </c>
      <c r="AB876" s="228" t="str">
        <f t="shared" si="13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5"/>
        <v>0</v>
      </c>
      <c r="AB877" s="228" t="str">
        <f t="shared" si="13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5"/>
        <v>0</v>
      </c>
      <c r="AB878" s="228" t="str">
        <f t="shared" si="13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5"/>
        <v>0</v>
      </c>
      <c r="AB879" s="228" t="str">
        <f t="shared" si="13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5"/>
        <v>0</v>
      </c>
      <c r="AB880" s="228" t="str">
        <f t="shared" si="13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5"/>
        <v>0</v>
      </c>
      <c r="AB881" s="228" t="str">
        <f t="shared" si="13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5"/>
        <v>0</v>
      </c>
      <c r="AB882" s="228" t="str">
        <f t="shared" si="13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5"/>
        <v>0</v>
      </c>
      <c r="AB883" s="228" t="str">
        <f t="shared" si="13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5"/>
        <v>0</v>
      </c>
      <c r="AB884" s="228" t="str">
        <f t="shared" si="13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5"/>
        <v>0</v>
      </c>
      <c r="AB885" s="228" t="str">
        <f t="shared" si="13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5"/>
        <v>0</v>
      </c>
      <c r="AB886" s="228" t="str">
        <f t="shared" si="13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5"/>
        <v>0</v>
      </c>
      <c r="AB887" s="228" t="str">
        <f t="shared" si="13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5"/>
        <v>0</v>
      </c>
      <c r="AB888" s="228" t="str">
        <f t="shared" si="13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5"/>
        <v>0</v>
      </c>
      <c r="AB889" s="228" t="str">
        <f t="shared" si="13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5"/>
        <v>0</v>
      </c>
      <c r="AB890" s="228" t="str">
        <f t="shared" si="13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3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38">IF(AND(C891="Smelter not listed",OR(LEN(D891)=0,LEN(E891)=0)),1,0)</f>
        <v>0</v>
      </c>
      <c r="AB891" s="228" t="str">
        <f t="shared" ref="AB891" si="13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4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41">IF(AND(C892="Smelter not listed",OR(LEN(D892)=0,LEN(E892)=0)),1,0)</f>
        <v>0</v>
      </c>
      <c r="AB892" s="228" t="str">
        <f t="shared" ref="AB892:AB923" si="14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41"/>
        <v>0</v>
      </c>
      <c r="AB893" s="228" t="str">
        <f t="shared" si="14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4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41"/>
        <v>0</v>
      </c>
      <c r="AB894" s="228" t="str">
        <f t="shared" si="14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41"/>
        <v>0</v>
      </c>
      <c r="AB895" s="228" t="str">
        <f t="shared" si="14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41"/>
        <v>0</v>
      </c>
      <c r="AB896" s="228" t="str">
        <f t="shared" si="14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41"/>
        <v>0</v>
      </c>
      <c r="AB897" s="228" t="str">
        <f t="shared" si="14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1"/>
        <v>0</v>
      </c>
      <c r="AB898" s="228" t="str">
        <f t="shared" si="14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1"/>
        <v>0</v>
      </c>
      <c r="AB899" s="228" t="str">
        <f t="shared" si="14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1"/>
        <v>0</v>
      </c>
      <c r="AB900" s="228" t="str">
        <f t="shared" si="14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1"/>
        <v>0</v>
      </c>
      <c r="AB901" s="228" t="str">
        <f t="shared" si="14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1"/>
        <v>0</v>
      </c>
      <c r="AB902" s="228" t="str">
        <f t="shared" si="14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1"/>
        <v>0</v>
      </c>
      <c r="AB903" s="228" t="str">
        <f t="shared" si="14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1"/>
        <v>0</v>
      </c>
      <c r="AB904" s="228" t="str">
        <f t="shared" si="14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1"/>
        <v>0</v>
      </c>
      <c r="AB905" s="228" t="str">
        <f t="shared" si="14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1"/>
        <v>0</v>
      </c>
      <c r="AB906" s="228" t="str">
        <f t="shared" si="14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1"/>
        <v>0</v>
      </c>
      <c r="AB907" s="228" t="str">
        <f t="shared" si="14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1"/>
        <v>0</v>
      </c>
      <c r="AB908" s="228" t="str">
        <f t="shared" si="14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4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44">IF(AND(C924="Smelter not listed",OR(LEN(D924)=0,LEN(E924)=0)),1,0)</f>
        <v>0</v>
      </c>
      <c r="AB924" s="228" t="str">
        <f t="shared" ref="AB924:AB954" si="14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4"/>
        <v>0</v>
      </c>
      <c r="AB925" s="228" t="str">
        <f t="shared" si="14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4"/>
        <v>0</v>
      </c>
      <c r="AB926" s="228" t="str">
        <f t="shared" si="14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4"/>
        <v>0</v>
      </c>
      <c r="AB927" s="228" t="str">
        <f t="shared" si="14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4"/>
        <v>0</v>
      </c>
      <c r="AB928" s="228" t="str">
        <f t="shared" si="14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4"/>
        <v>0</v>
      </c>
      <c r="AB929" s="228" t="str">
        <f t="shared" si="14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4"/>
        <v>0</v>
      </c>
      <c r="AB930" s="228" t="str">
        <f t="shared" si="14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4"/>
        <v>0</v>
      </c>
      <c r="AB931" s="228" t="str">
        <f t="shared" si="14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4"/>
        <v>0</v>
      </c>
      <c r="AB932" s="228" t="str">
        <f t="shared" si="14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4"/>
        <v>0</v>
      </c>
      <c r="AB933" s="228" t="str">
        <f t="shared" si="14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4"/>
        <v>0</v>
      </c>
      <c r="AB934" s="228" t="str">
        <f t="shared" si="14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4"/>
        <v>0</v>
      </c>
      <c r="AB935" s="228" t="str">
        <f t="shared" si="14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4"/>
        <v>0</v>
      </c>
      <c r="AB936" s="228" t="str">
        <f t="shared" si="14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4"/>
        <v>0</v>
      </c>
      <c r="AB937" s="228" t="str">
        <f t="shared" si="14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4"/>
        <v>0</v>
      </c>
      <c r="AB938" s="228" t="str">
        <f t="shared" si="14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4"/>
        <v>0</v>
      </c>
      <c r="AB939" s="228" t="str">
        <f t="shared" si="14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4"/>
        <v>0</v>
      </c>
      <c r="AB940" s="228" t="str">
        <f t="shared" si="14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4"/>
        <v>0</v>
      </c>
      <c r="AB941" s="228" t="str">
        <f t="shared" si="14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4"/>
        <v>0</v>
      </c>
      <c r="AB942" s="228" t="str">
        <f t="shared" si="14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4"/>
        <v>0</v>
      </c>
      <c r="AB943" s="228" t="str">
        <f t="shared" si="14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4"/>
        <v>0</v>
      </c>
      <c r="AB944" s="228" t="str">
        <f t="shared" si="14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4"/>
        <v>0</v>
      </c>
      <c r="AB945" s="228" t="str">
        <f t="shared" si="14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4"/>
        <v>0</v>
      </c>
      <c r="AB946" s="228" t="str">
        <f t="shared" si="14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4"/>
        <v>0</v>
      </c>
      <c r="AB947" s="228" t="str">
        <f t="shared" si="14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4"/>
        <v>0</v>
      </c>
      <c r="AB948" s="228" t="str">
        <f t="shared" si="14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4"/>
        <v>0</v>
      </c>
      <c r="AB949" s="228" t="str">
        <f t="shared" si="14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4"/>
        <v>0</v>
      </c>
      <c r="AB950" s="228" t="str">
        <f t="shared" si="14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4"/>
        <v>0</v>
      </c>
      <c r="AB951" s="228" t="str">
        <f t="shared" si="14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4"/>
        <v>0</v>
      </c>
      <c r="AB952" s="228" t="str">
        <f t="shared" si="14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4"/>
        <v>0</v>
      </c>
      <c r="AB953" s="228" t="str">
        <f t="shared" si="14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4"/>
        <v>0</v>
      </c>
      <c r="AB954" s="228" t="str">
        <f t="shared" si="14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4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47">IF(AND(C955="Smelter not listed",OR(LEN(D955)=0,LEN(E955)=0)),1,0)</f>
        <v>0</v>
      </c>
      <c r="AB955" s="228" t="str">
        <f t="shared" ref="AB955" si="14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50">IF(AND(C956="Smelter not listed",OR(LEN(D956)=0,LEN(E956)=0)),1,0)</f>
        <v>0</v>
      </c>
      <c r="AB956" s="228" t="str">
        <f t="shared" ref="AB956:AB987" si="15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50"/>
        <v>0</v>
      </c>
      <c r="AB957" s="228" t="str">
        <f t="shared" si="15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50"/>
        <v>0</v>
      </c>
      <c r="AB958" s="228" t="str">
        <f t="shared" si="15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50"/>
        <v>0</v>
      </c>
      <c r="AB959" s="228" t="str">
        <f t="shared" si="15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50"/>
        <v>0</v>
      </c>
      <c r="AB960" s="228" t="str">
        <f t="shared" si="15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0"/>
        <v>0</v>
      </c>
      <c r="AB961" s="228" t="str">
        <f t="shared" si="15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0"/>
        <v>0</v>
      </c>
      <c r="AB962" s="228" t="str">
        <f t="shared" si="15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0"/>
        <v>0</v>
      </c>
      <c r="AB963" s="228" t="str">
        <f t="shared" si="15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0"/>
        <v>0</v>
      </c>
      <c r="AB964" s="228" t="str">
        <f t="shared" si="15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0"/>
        <v>0</v>
      </c>
      <c r="AB965" s="228" t="str">
        <f t="shared" si="15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0"/>
        <v>0</v>
      </c>
      <c r="AB966" s="228" t="str">
        <f t="shared" si="15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0"/>
        <v>0</v>
      </c>
      <c r="AB967" s="228" t="str">
        <f t="shared" si="15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0"/>
        <v>0</v>
      </c>
      <c r="AB968" s="228" t="str">
        <f t="shared" si="15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0"/>
        <v>0</v>
      </c>
      <c r="AB969" s="228" t="str">
        <f t="shared" si="15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0"/>
        <v>0</v>
      </c>
      <c r="AB970" s="228" t="str">
        <f t="shared" si="15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0"/>
        <v>0</v>
      </c>
      <c r="AB971" s="228" t="str">
        <f t="shared" si="15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0"/>
        <v>0</v>
      </c>
      <c r="AB972" s="228" t="str">
        <f t="shared" si="15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5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53">IF(AND(C988="Smelter not listed",OR(LEN(D988)=0,LEN(E988)=0)),1,0)</f>
        <v>0</v>
      </c>
      <c r="AB988" s="228" t="str">
        <f t="shared" ref="AB988:AB1018" si="15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3"/>
        <v>0</v>
      </c>
      <c r="AB989" s="228" t="str">
        <f t="shared" si="15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3"/>
        <v>0</v>
      </c>
      <c r="AB990" s="228" t="str">
        <f t="shared" si="15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3"/>
        <v>0</v>
      </c>
      <c r="AB991" s="228" t="str">
        <f t="shared" si="15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3"/>
        <v>0</v>
      </c>
      <c r="AB992" s="228" t="str">
        <f t="shared" si="15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3"/>
        <v>0</v>
      </c>
      <c r="AB993" s="228" t="str">
        <f t="shared" si="15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3"/>
        <v>0</v>
      </c>
      <c r="AB994" s="228" t="str">
        <f t="shared" si="15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3"/>
        <v>0</v>
      </c>
      <c r="AB995" s="228" t="str">
        <f t="shared" si="15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3"/>
        <v>0</v>
      </c>
      <c r="AB996" s="228" t="str">
        <f t="shared" si="15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3"/>
        <v>0</v>
      </c>
      <c r="AB997" s="228" t="str">
        <f t="shared" si="15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3"/>
        <v>0</v>
      </c>
      <c r="AB998" s="228" t="str">
        <f t="shared" si="15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3"/>
        <v>0</v>
      </c>
      <c r="AB999" s="228" t="str">
        <f t="shared" si="15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3"/>
        <v>0</v>
      </c>
      <c r="AB1000" s="228" t="str">
        <f t="shared" si="15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3"/>
        <v>0</v>
      </c>
      <c r="AB1001" s="228" t="str">
        <f t="shared" si="15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3"/>
        <v>0</v>
      </c>
      <c r="AB1002" s="228" t="str">
        <f t="shared" si="15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3"/>
        <v>0</v>
      </c>
      <c r="AB1003" s="228" t="str">
        <f t="shared" si="15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3"/>
        <v>0</v>
      </c>
      <c r="AB1004" s="228" t="str">
        <f t="shared" si="15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3"/>
        <v>0</v>
      </c>
      <c r="AB1005" s="228" t="str">
        <f t="shared" si="15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3"/>
        <v>0</v>
      </c>
      <c r="AB1006" s="228" t="str">
        <f t="shared" si="15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3"/>
        <v>0</v>
      </c>
      <c r="AB1007" s="228" t="str">
        <f t="shared" si="15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3"/>
        <v>0</v>
      </c>
      <c r="AB1008" s="228" t="str">
        <f t="shared" si="15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3"/>
        <v>0</v>
      </c>
      <c r="AB1009" s="228" t="str">
        <f t="shared" si="15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3"/>
        <v>0</v>
      </c>
      <c r="AB1010" s="228" t="str">
        <f t="shared" si="15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3"/>
        <v>0</v>
      </c>
      <c r="AB1011" s="228" t="str">
        <f t="shared" si="15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3"/>
        <v>0</v>
      </c>
      <c r="AB1012" s="228" t="str">
        <f t="shared" si="15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3"/>
        <v>0</v>
      </c>
      <c r="AB1013" s="228" t="str">
        <f t="shared" si="15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3"/>
        <v>0</v>
      </c>
      <c r="AB1014" s="228" t="str">
        <f t="shared" si="15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3"/>
        <v>0</v>
      </c>
      <c r="AB1015" s="228" t="str">
        <f t="shared" si="15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3"/>
        <v>0</v>
      </c>
      <c r="AB1016" s="228" t="str">
        <f t="shared" si="15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3"/>
        <v>0</v>
      </c>
      <c r="AB1017" s="228" t="str">
        <f t="shared" si="15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3"/>
        <v>0</v>
      </c>
      <c r="AB1018" s="228" t="str">
        <f t="shared" si="15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5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56">IF(AND(C1019="Smelter not listed",OR(LEN(D1019)=0,LEN(E1019)=0)),1,0)</f>
        <v>0</v>
      </c>
      <c r="AB1019" s="228" t="str">
        <f t="shared" ref="AB1019" si="15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9">IF(AND(C1020="Smelter not listed",OR(LEN(D1020)=0,LEN(E1020)=0)),1,0)</f>
        <v>0</v>
      </c>
      <c r="AB1020" s="228" t="str">
        <f t="shared" ref="AB1020:AB1051" si="16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9"/>
        <v>0</v>
      </c>
      <c r="AB1021" s="228" t="str">
        <f t="shared" si="16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9"/>
        <v>0</v>
      </c>
      <c r="AB1022" s="228" t="str">
        <f t="shared" si="16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9"/>
        <v>0</v>
      </c>
      <c r="AB1023" s="228" t="str">
        <f t="shared" si="16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9"/>
        <v>0</v>
      </c>
      <c r="AB1024" s="228" t="str">
        <f t="shared" si="16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9"/>
        <v>0</v>
      </c>
      <c r="AB1025" s="228" t="str">
        <f t="shared" si="16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9"/>
        <v>0</v>
      </c>
      <c r="AB1026" s="228" t="str">
        <f t="shared" si="16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9"/>
        <v>0</v>
      </c>
      <c r="AB1027" s="228" t="str">
        <f t="shared" si="16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9"/>
        <v>0</v>
      </c>
      <c r="AB1028" s="228" t="str">
        <f t="shared" si="16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9"/>
        <v>0</v>
      </c>
      <c r="AB1029" s="228" t="str">
        <f t="shared" si="16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9"/>
        <v>0</v>
      </c>
      <c r="AB1030" s="228" t="str">
        <f t="shared" si="16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9"/>
        <v>0</v>
      </c>
      <c r="AB1031" s="228" t="str">
        <f t="shared" si="16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9"/>
        <v>0</v>
      </c>
      <c r="AB1032" s="228" t="str">
        <f t="shared" si="16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9"/>
        <v>0</v>
      </c>
      <c r="AB1033" s="228" t="str">
        <f t="shared" si="16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9"/>
        <v>0</v>
      </c>
      <c r="AB1034" s="228" t="str">
        <f t="shared" si="16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9"/>
        <v>0</v>
      </c>
      <c r="AB1035" s="228" t="str">
        <f t="shared" si="16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9"/>
        <v>0</v>
      </c>
      <c r="AB1036" s="228" t="str">
        <f t="shared" si="16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6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62">IF(AND(C1052="Smelter not listed",OR(LEN(D1052)=0,LEN(E1052)=0)),1,0)</f>
        <v>0</v>
      </c>
      <c r="AB1052" s="228" t="str">
        <f t="shared" ref="AB1052:AB1082" si="16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2"/>
        <v>0</v>
      </c>
      <c r="AB1053" s="228" t="str">
        <f t="shared" si="16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2"/>
        <v>0</v>
      </c>
      <c r="AB1054" s="228" t="str">
        <f t="shared" si="16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2"/>
        <v>0</v>
      </c>
      <c r="AB1055" s="228" t="str">
        <f t="shared" si="16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2"/>
        <v>0</v>
      </c>
      <c r="AB1056" s="228" t="str">
        <f t="shared" si="16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2"/>
        <v>0</v>
      </c>
      <c r="AB1057" s="228" t="str">
        <f t="shared" si="16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2"/>
        <v>0</v>
      </c>
      <c r="AB1058" s="228" t="str">
        <f t="shared" si="16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2"/>
        <v>0</v>
      </c>
      <c r="AB1059" s="228" t="str">
        <f t="shared" si="16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2"/>
        <v>0</v>
      </c>
      <c r="AB1060" s="228" t="str">
        <f t="shared" si="16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2"/>
        <v>0</v>
      </c>
      <c r="AB1061" s="228" t="str">
        <f t="shared" si="16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2"/>
        <v>0</v>
      </c>
      <c r="AB1062" s="228" t="str">
        <f t="shared" si="16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2"/>
        <v>0</v>
      </c>
      <c r="AB1063" s="228" t="str">
        <f t="shared" si="16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2"/>
        <v>0</v>
      </c>
      <c r="AB1064" s="228" t="str">
        <f t="shared" si="16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2"/>
        <v>0</v>
      </c>
      <c r="AB1065" s="228" t="str">
        <f t="shared" si="16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2"/>
        <v>0</v>
      </c>
      <c r="AB1066" s="228" t="str">
        <f t="shared" si="16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2"/>
        <v>0</v>
      </c>
      <c r="AB1067" s="228" t="str">
        <f t="shared" si="16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2"/>
        <v>0</v>
      </c>
      <c r="AB1068" s="228" t="str">
        <f t="shared" si="16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2"/>
        <v>0</v>
      </c>
      <c r="AB1069" s="228" t="str">
        <f t="shared" si="16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2"/>
        <v>0</v>
      </c>
      <c r="AB1070" s="228" t="str">
        <f t="shared" si="16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2"/>
        <v>0</v>
      </c>
      <c r="AB1071" s="228" t="str">
        <f t="shared" si="16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2"/>
        <v>0</v>
      </c>
      <c r="AB1072" s="228" t="str">
        <f t="shared" si="16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2"/>
        <v>0</v>
      </c>
      <c r="AB1073" s="228" t="str">
        <f t="shared" si="16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2"/>
        <v>0</v>
      </c>
      <c r="AB1074" s="228" t="str">
        <f t="shared" si="16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2"/>
        <v>0</v>
      </c>
      <c r="AB1075" s="228" t="str">
        <f t="shared" si="16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2"/>
        <v>0</v>
      </c>
      <c r="AB1076" s="228" t="str">
        <f t="shared" si="16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2"/>
        <v>0</v>
      </c>
      <c r="AB1077" s="228" t="str">
        <f t="shared" si="16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2"/>
        <v>0</v>
      </c>
      <c r="AB1078" s="228" t="str">
        <f t="shared" si="16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2"/>
        <v>0</v>
      </c>
      <c r="AB1079" s="228" t="str">
        <f t="shared" si="16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2"/>
        <v>0</v>
      </c>
      <c r="AB1080" s="228" t="str">
        <f t="shared" si="16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2"/>
        <v>0</v>
      </c>
      <c r="AB1081" s="228" t="str">
        <f t="shared" si="16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2"/>
        <v>0</v>
      </c>
      <c r="AB1082" s="228" t="str">
        <f t="shared" si="16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6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65">IF(AND(C1083="Smelter not listed",OR(LEN(D1083)=0,LEN(E1083)=0)),1,0)</f>
        <v>0</v>
      </c>
      <c r="AB1083" s="228" t="str">
        <f t="shared" ref="AB1083" si="16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6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68">IF(AND(C1084="Smelter not listed",OR(LEN(D1084)=0,LEN(E1084)=0)),1,0)</f>
        <v>0</v>
      </c>
      <c r="AB1084" s="228" t="str">
        <f t="shared" ref="AB1084:AB1115" si="16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8"/>
        <v>0</v>
      </c>
      <c r="AB1085" s="228" t="str">
        <f t="shared" si="16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8"/>
        <v>0</v>
      </c>
      <c r="AB1086" s="228" t="str">
        <f t="shared" si="16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8"/>
        <v>0</v>
      </c>
      <c r="AB1087" s="228" t="str">
        <f t="shared" si="16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8"/>
        <v>0</v>
      </c>
      <c r="AB1088" s="228" t="str">
        <f t="shared" si="16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8"/>
        <v>0</v>
      </c>
      <c r="AB1089" s="228" t="str">
        <f t="shared" si="16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8"/>
        <v>0</v>
      </c>
      <c r="AB1090" s="228" t="str">
        <f t="shared" si="16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8"/>
        <v>0</v>
      </c>
      <c r="AB1091" s="228" t="str">
        <f t="shared" si="16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8"/>
        <v>0</v>
      </c>
      <c r="AB1092" s="228" t="str">
        <f t="shared" si="16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8"/>
        <v>0</v>
      </c>
      <c r="AB1093" s="228" t="str">
        <f t="shared" si="16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8"/>
        <v>0</v>
      </c>
      <c r="AB1094" s="228" t="str">
        <f t="shared" si="16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8"/>
        <v>0</v>
      </c>
      <c r="AB1095" s="228" t="str">
        <f t="shared" si="16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8"/>
        <v>0</v>
      </c>
      <c r="AB1096" s="228" t="str">
        <f t="shared" si="16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8"/>
        <v>0</v>
      </c>
      <c r="AB1097" s="228" t="str">
        <f t="shared" si="16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8"/>
        <v>0</v>
      </c>
      <c r="AB1098" s="228" t="str">
        <f t="shared" si="16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8"/>
        <v>0</v>
      </c>
      <c r="AB1099" s="228" t="str">
        <f t="shared" si="16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8"/>
        <v>0</v>
      </c>
      <c r="AB1100" s="228" t="str">
        <f t="shared" si="16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7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71">IF(AND(C1116="Smelter not listed",OR(LEN(D1116)=0,LEN(E1116)=0)),1,0)</f>
        <v>0</v>
      </c>
      <c r="AB1116" s="228" t="str">
        <f t="shared" ref="AB1116:AB1146" si="17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1"/>
        <v>0</v>
      </c>
      <c r="AB1117" s="228" t="str">
        <f t="shared" si="17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1"/>
        <v>0</v>
      </c>
      <c r="AB1118" s="228" t="str">
        <f t="shared" si="17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1"/>
        <v>0</v>
      </c>
      <c r="AB1119" s="228" t="str">
        <f t="shared" si="17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1"/>
        <v>0</v>
      </c>
      <c r="AB1120" s="228" t="str">
        <f t="shared" si="17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1"/>
        <v>0</v>
      </c>
      <c r="AB1121" s="228" t="str">
        <f t="shared" si="17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1"/>
        <v>0</v>
      </c>
      <c r="AB1122" s="228" t="str">
        <f t="shared" si="17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1"/>
        <v>0</v>
      </c>
      <c r="AB1123" s="228" t="str">
        <f t="shared" si="17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1"/>
        <v>0</v>
      </c>
      <c r="AB1124" s="228" t="str">
        <f t="shared" si="17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1"/>
        <v>0</v>
      </c>
      <c r="AB1125" s="228" t="str">
        <f t="shared" si="17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1"/>
        <v>0</v>
      </c>
      <c r="AB1126" s="228" t="str">
        <f t="shared" si="17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1"/>
        <v>0</v>
      </c>
      <c r="AB1127" s="228" t="str">
        <f t="shared" si="17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1"/>
        <v>0</v>
      </c>
      <c r="AB1128" s="228" t="str">
        <f t="shared" si="17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1"/>
        <v>0</v>
      </c>
      <c r="AB1129" s="228" t="str">
        <f t="shared" si="17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1"/>
        <v>0</v>
      </c>
      <c r="AB1130" s="228" t="str">
        <f t="shared" si="17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1"/>
        <v>0</v>
      </c>
      <c r="AB1131" s="228" t="str">
        <f t="shared" si="17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1"/>
        <v>0</v>
      </c>
      <c r="AB1132" s="228" t="str">
        <f t="shared" si="17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1"/>
        <v>0</v>
      </c>
      <c r="AB1133" s="228" t="str">
        <f t="shared" si="17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1"/>
        <v>0</v>
      </c>
      <c r="AB1134" s="228" t="str">
        <f t="shared" si="17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1"/>
        <v>0</v>
      </c>
      <c r="AB1135" s="228" t="str">
        <f t="shared" si="17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1"/>
        <v>0</v>
      </c>
      <c r="AB1136" s="228" t="str">
        <f t="shared" si="17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1"/>
        <v>0</v>
      </c>
      <c r="AB1137" s="228" t="str">
        <f t="shared" si="17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1"/>
        <v>0</v>
      </c>
      <c r="AB1138" s="228" t="str">
        <f t="shared" si="17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1"/>
        <v>0</v>
      </c>
      <c r="AB1139" s="228" t="str">
        <f t="shared" si="17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1"/>
        <v>0</v>
      </c>
      <c r="AB1140" s="228" t="str">
        <f t="shared" si="17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1"/>
        <v>0</v>
      </c>
      <c r="AB1141" s="228" t="str">
        <f t="shared" si="17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1"/>
        <v>0</v>
      </c>
      <c r="AB1142" s="228" t="str">
        <f t="shared" si="17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1"/>
        <v>0</v>
      </c>
      <c r="AB1143" s="228" t="str">
        <f t="shared" si="17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1"/>
        <v>0</v>
      </c>
      <c r="AB1144" s="228" t="str">
        <f t="shared" si="17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1"/>
        <v>0</v>
      </c>
      <c r="AB1145" s="228" t="str">
        <f t="shared" si="17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1"/>
        <v>0</v>
      </c>
      <c r="AB1146" s="228" t="str">
        <f t="shared" si="17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7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74">IF(AND(C1147="Smelter not listed",OR(LEN(D1147)=0,LEN(E1147)=0)),1,0)</f>
        <v>0</v>
      </c>
      <c r="AB1147" s="228" t="str">
        <f t="shared" ref="AB1147" si="17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7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77">IF(AND(C1148="Smelter not listed",OR(LEN(D1148)=0,LEN(E1148)=0)),1,0)</f>
        <v>0</v>
      </c>
      <c r="AB1148" s="228" t="str">
        <f t="shared" ref="AB1148:AB1179" si="17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7"/>
        <v>0</v>
      </c>
      <c r="AB1149" s="228" t="str">
        <f t="shared" si="17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7"/>
        <v>0</v>
      </c>
      <c r="AB1150" s="228" t="str">
        <f t="shared" si="17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7"/>
        <v>0</v>
      </c>
      <c r="AB1151" s="228" t="str">
        <f t="shared" si="17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7"/>
        <v>0</v>
      </c>
      <c r="AB1152" s="228" t="str">
        <f t="shared" si="17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7"/>
        <v>0</v>
      </c>
      <c r="AB1153" s="228" t="str">
        <f t="shared" si="17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7"/>
        <v>0</v>
      </c>
      <c r="AB1154" s="228" t="str">
        <f t="shared" si="17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7"/>
        <v>0</v>
      </c>
      <c r="AB1155" s="228" t="str">
        <f t="shared" si="17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7"/>
        <v>0</v>
      </c>
      <c r="AB1156" s="228" t="str">
        <f t="shared" si="17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7"/>
        <v>0</v>
      </c>
      <c r="AB1157" s="228" t="str">
        <f t="shared" si="17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7"/>
        <v>0</v>
      </c>
      <c r="AB1158" s="228" t="str">
        <f t="shared" si="17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7"/>
        <v>0</v>
      </c>
      <c r="AB1159" s="228" t="str">
        <f t="shared" si="17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7"/>
        <v>0</v>
      </c>
      <c r="AB1160" s="228" t="str">
        <f t="shared" si="17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7"/>
        <v>0</v>
      </c>
      <c r="AB1161" s="228" t="str">
        <f t="shared" si="17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7"/>
        <v>0</v>
      </c>
      <c r="AB1162" s="228" t="str">
        <f t="shared" si="17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7"/>
        <v>0</v>
      </c>
      <c r="AB1163" s="228" t="str">
        <f t="shared" si="17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7"/>
        <v>0</v>
      </c>
      <c r="AB1164" s="228" t="str">
        <f t="shared" si="17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80">IF(AND(C1180="Smelter not listed",OR(LEN(D1180)=0,LEN(E1180)=0)),1,0)</f>
        <v>0</v>
      </c>
      <c r="AB1180" s="228" t="str">
        <f t="shared" ref="AB1180:AB1210" si="18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0"/>
        <v>0</v>
      </c>
      <c r="AB1181" s="228" t="str">
        <f t="shared" si="18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0"/>
        <v>0</v>
      </c>
      <c r="AB1182" s="228" t="str">
        <f t="shared" si="18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0"/>
        <v>0</v>
      </c>
      <c r="AB1183" s="228" t="str">
        <f t="shared" si="18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0"/>
        <v>0</v>
      </c>
      <c r="AB1184" s="228" t="str">
        <f t="shared" si="18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0"/>
        <v>0</v>
      </c>
      <c r="AB1185" s="228" t="str">
        <f t="shared" si="18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0"/>
        <v>0</v>
      </c>
      <c r="AB1186" s="228" t="str">
        <f t="shared" si="18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0"/>
        <v>0</v>
      </c>
      <c r="AB1187" s="228" t="str">
        <f t="shared" si="18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0"/>
        <v>0</v>
      </c>
      <c r="AB1188" s="228" t="str">
        <f t="shared" si="18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0"/>
        <v>0</v>
      </c>
      <c r="AB1189" s="228" t="str">
        <f t="shared" si="18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0"/>
        <v>0</v>
      </c>
      <c r="AB1190" s="228" t="str">
        <f t="shared" si="18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0"/>
        <v>0</v>
      </c>
      <c r="AB1191" s="228" t="str">
        <f t="shared" si="18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0"/>
        <v>0</v>
      </c>
      <c r="AB1192" s="228" t="str">
        <f t="shared" si="18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0"/>
        <v>0</v>
      </c>
      <c r="AB1193" s="228" t="str">
        <f t="shared" si="18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0"/>
        <v>0</v>
      </c>
      <c r="AB1194" s="228" t="str">
        <f t="shared" si="18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0"/>
        <v>0</v>
      </c>
      <c r="AB1195" s="228" t="str">
        <f t="shared" si="18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0"/>
        <v>0</v>
      </c>
      <c r="AB1196" s="228" t="str">
        <f t="shared" si="18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0"/>
        <v>0</v>
      </c>
      <c r="AB1197" s="228" t="str">
        <f t="shared" si="18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0"/>
        <v>0</v>
      </c>
      <c r="AB1198" s="228" t="str">
        <f t="shared" si="18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0"/>
        <v>0</v>
      </c>
      <c r="AB1199" s="228" t="str">
        <f t="shared" si="18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0"/>
        <v>0</v>
      </c>
      <c r="AB1200" s="228" t="str">
        <f t="shared" si="18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0"/>
        <v>0</v>
      </c>
      <c r="AB1201" s="228" t="str">
        <f t="shared" si="18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0"/>
        <v>0</v>
      </c>
      <c r="AB1202" s="228" t="str">
        <f t="shared" si="18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0"/>
        <v>0</v>
      </c>
      <c r="AB1203" s="228" t="str">
        <f t="shared" si="18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0"/>
        <v>0</v>
      </c>
      <c r="AB1204" s="228" t="str">
        <f t="shared" si="18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0"/>
        <v>0</v>
      </c>
      <c r="AB1205" s="228" t="str">
        <f t="shared" si="18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0"/>
        <v>0</v>
      </c>
      <c r="AB1206" s="228" t="str">
        <f t="shared" si="18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0"/>
        <v>0</v>
      </c>
      <c r="AB1207" s="228" t="str">
        <f t="shared" si="18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0"/>
        <v>0</v>
      </c>
      <c r="AB1208" s="228" t="str">
        <f t="shared" si="18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0"/>
        <v>0</v>
      </c>
      <c r="AB1209" s="228" t="str">
        <f t="shared" si="18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0"/>
        <v>0</v>
      </c>
      <c r="AB1210" s="228" t="str">
        <f t="shared" si="18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8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83">IF(AND(C1211="Smelter not listed",OR(LEN(D1211)=0,LEN(E1211)=0)),1,0)</f>
        <v>0</v>
      </c>
      <c r="AB1211" s="228" t="str">
        <f t="shared" ref="AB1211" si="18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8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86">IF(AND(C1212="Smelter not listed",OR(LEN(D1212)=0,LEN(E1212)=0)),1,0)</f>
        <v>0</v>
      </c>
      <c r="AB1212" s="228" t="str">
        <f t="shared" ref="AB1212:AB1243" si="18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6"/>
        <v>0</v>
      </c>
      <c r="AB1213" s="228" t="str">
        <f t="shared" si="18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6"/>
        <v>0</v>
      </c>
      <c r="AB1214" s="228" t="str">
        <f t="shared" si="18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6"/>
        <v>0</v>
      </c>
      <c r="AB1215" s="228" t="str">
        <f t="shared" si="18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6"/>
        <v>0</v>
      </c>
      <c r="AB1216" s="228" t="str">
        <f t="shared" si="18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6"/>
        <v>0</v>
      </c>
      <c r="AB1217" s="228" t="str">
        <f t="shared" si="18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6"/>
        <v>0</v>
      </c>
      <c r="AB1218" s="228" t="str">
        <f t="shared" si="18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6"/>
        <v>0</v>
      </c>
      <c r="AB1219" s="228" t="str">
        <f t="shared" si="18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6"/>
        <v>0</v>
      </c>
      <c r="AB1220" s="228" t="str">
        <f t="shared" si="18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6"/>
        <v>0</v>
      </c>
      <c r="AB1221" s="228" t="str">
        <f t="shared" si="18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6"/>
        <v>0</v>
      </c>
      <c r="AB1222" s="228" t="str">
        <f t="shared" si="18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6"/>
        <v>0</v>
      </c>
      <c r="AB1223" s="228" t="str">
        <f t="shared" si="18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6"/>
        <v>0</v>
      </c>
      <c r="AB1224" s="228" t="str">
        <f t="shared" si="18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6"/>
        <v>0</v>
      </c>
      <c r="AB1225" s="228" t="str">
        <f t="shared" si="18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6"/>
        <v>0</v>
      </c>
      <c r="AB1226" s="228" t="str">
        <f t="shared" si="18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6"/>
        <v>0</v>
      </c>
      <c r="AB1227" s="228" t="str">
        <f t="shared" si="18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6"/>
        <v>0</v>
      </c>
      <c r="AB1228" s="228" t="str">
        <f t="shared" si="18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9">IF(AND(C1244="Smelter not listed",OR(LEN(D1244)=0,LEN(E1244)=0)),1,0)</f>
        <v>0</v>
      </c>
      <c r="AB1244" s="228" t="str">
        <f t="shared" ref="AB1244:AB1274" si="19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9"/>
        <v>0</v>
      </c>
      <c r="AB1245" s="228" t="str">
        <f t="shared" si="19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9"/>
        <v>0</v>
      </c>
      <c r="AB1246" s="228" t="str">
        <f t="shared" si="19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9"/>
        <v>0</v>
      </c>
      <c r="AB1247" s="228" t="str">
        <f t="shared" si="19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9"/>
        <v>0</v>
      </c>
      <c r="AB1248" s="228" t="str">
        <f t="shared" si="19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9"/>
        <v>0</v>
      </c>
      <c r="AB1249" s="228" t="str">
        <f t="shared" si="19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9"/>
        <v>0</v>
      </c>
      <c r="AB1250" s="228" t="str">
        <f t="shared" si="19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9"/>
        <v>0</v>
      </c>
      <c r="AB1251" s="228" t="str">
        <f t="shared" si="19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9"/>
        <v>0</v>
      </c>
      <c r="AB1252" s="228" t="str">
        <f t="shared" si="19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9"/>
        <v>0</v>
      </c>
      <c r="AB1253" s="228" t="str">
        <f t="shared" si="19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9"/>
        <v>0</v>
      </c>
      <c r="AB1254" s="228" t="str">
        <f t="shared" si="19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9"/>
        <v>0</v>
      </c>
      <c r="AB1255" s="228" t="str">
        <f t="shared" si="19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9"/>
        <v>0</v>
      </c>
      <c r="AB1256" s="228" t="str">
        <f t="shared" si="19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9"/>
        <v>0</v>
      </c>
      <c r="AB1257" s="228" t="str">
        <f t="shared" si="19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9"/>
        <v>0</v>
      </c>
      <c r="AB1258" s="228" t="str">
        <f t="shared" si="19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9"/>
        <v>0</v>
      </c>
      <c r="AB1259" s="228" t="str">
        <f t="shared" si="19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9"/>
        <v>0</v>
      </c>
      <c r="AB1260" s="228" t="str">
        <f t="shared" si="19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9"/>
        <v>0</v>
      </c>
      <c r="AB1261" s="228" t="str">
        <f t="shared" si="19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9"/>
        <v>0</v>
      </c>
      <c r="AB1262" s="228" t="str">
        <f t="shared" si="19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9"/>
        <v>0</v>
      </c>
      <c r="AB1263" s="228" t="str">
        <f t="shared" si="19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9"/>
        <v>0</v>
      </c>
      <c r="AB1264" s="228" t="str">
        <f t="shared" si="19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9"/>
        <v>0</v>
      </c>
      <c r="AB1265" s="228" t="str">
        <f t="shared" si="19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9"/>
        <v>0</v>
      </c>
      <c r="AB1266" s="228" t="str">
        <f t="shared" si="19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9"/>
        <v>0</v>
      </c>
      <c r="AB1267" s="228" t="str">
        <f t="shared" si="19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9"/>
        <v>0</v>
      </c>
      <c r="AB1268" s="228" t="str">
        <f t="shared" si="19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9"/>
        <v>0</v>
      </c>
      <c r="AB1269" s="228" t="str">
        <f t="shared" si="19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9"/>
        <v>0</v>
      </c>
      <c r="AB1270" s="228" t="str">
        <f t="shared" si="19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9"/>
        <v>0</v>
      </c>
      <c r="AB1271" s="228" t="str">
        <f t="shared" si="19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9"/>
        <v>0</v>
      </c>
      <c r="AB1272" s="228" t="str">
        <f t="shared" si="19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9"/>
        <v>0</v>
      </c>
      <c r="AB1273" s="228" t="str">
        <f t="shared" si="19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9"/>
        <v>0</v>
      </c>
      <c r="AB1274" s="228" t="str">
        <f t="shared" si="19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9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92">IF(AND(C1275="Smelter not listed",OR(LEN(D1275)=0,LEN(E1275)=0)),1,0)</f>
        <v>0</v>
      </c>
      <c r="AB1275" s="228" t="str">
        <f t="shared" ref="AB1275" si="19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9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95">IF(AND(C1276="Smelter not listed",OR(LEN(D1276)=0,LEN(E1276)=0)),1,0)</f>
        <v>0</v>
      </c>
      <c r="AB1276" s="228" t="str">
        <f t="shared" ref="AB1276:AB1307" si="19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5"/>
        <v>0</v>
      </c>
      <c r="AB1277" s="228" t="str">
        <f t="shared" si="19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5"/>
        <v>0</v>
      </c>
      <c r="AB1278" s="228" t="str">
        <f t="shared" si="19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5"/>
        <v>0</v>
      </c>
      <c r="AB1279" s="228" t="str">
        <f t="shared" si="19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5"/>
        <v>0</v>
      </c>
      <c r="AB1280" s="228" t="str">
        <f t="shared" si="19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5"/>
        <v>0</v>
      </c>
      <c r="AB1281" s="228" t="str">
        <f t="shared" si="19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5"/>
        <v>0</v>
      </c>
      <c r="AB1282" s="228" t="str">
        <f t="shared" si="19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5"/>
        <v>0</v>
      </c>
      <c r="AB1283" s="228" t="str">
        <f t="shared" si="19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5"/>
        <v>0</v>
      </c>
      <c r="AB1284" s="228" t="str">
        <f t="shared" si="19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5"/>
        <v>0</v>
      </c>
      <c r="AB1285" s="228" t="str">
        <f t="shared" si="19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5"/>
        <v>0</v>
      </c>
      <c r="AB1286" s="228" t="str">
        <f t="shared" si="19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5"/>
        <v>0</v>
      </c>
      <c r="AB1287" s="228" t="str">
        <f t="shared" si="19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5"/>
        <v>0</v>
      </c>
      <c r="AB1288" s="228" t="str">
        <f t="shared" si="19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5"/>
        <v>0</v>
      </c>
      <c r="AB1289" s="228" t="str">
        <f t="shared" si="19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5"/>
        <v>0</v>
      </c>
      <c r="AB1290" s="228" t="str">
        <f t="shared" si="19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5"/>
        <v>0</v>
      </c>
      <c r="AB1291" s="228" t="str">
        <f t="shared" si="19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5"/>
        <v>0</v>
      </c>
      <c r="AB1292" s="228" t="str">
        <f t="shared" si="19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9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98">IF(AND(C1308="Smelter not listed",OR(LEN(D1308)=0,LEN(E1308)=0)),1,0)</f>
        <v>0</v>
      </c>
      <c r="AB1308" s="228" t="str">
        <f t="shared" ref="AB1308:AB1338" si="19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8"/>
        <v>0</v>
      </c>
      <c r="AB1309" s="228" t="str">
        <f t="shared" si="19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8"/>
        <v>0</v>
      </c>
      <c r="AB1310" s="228" t="str">
        <f t="shared" si="19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8"/>
        <v>0</v>
      </c>
      <c r="AB1311" s="228" t="str">
        <f t="shared" si="19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8"/>
        <v>0</v>
      </c>
      <c r="AB1312" s="228" t="str">
        <f t="shared" si="19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8"/>
        <v>0</v>
      </c>
      <c r="AB1313" s="228" t="str">
        <f t="shared" si="19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8"/>
        <v>0</v>
      </c>
      <c r="AB1314" s="228" t="str">
        <f t="shared" si="19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8"/>
        <v>0</v>
      </c>
      <c r="AB1315" s="228" t="str">
        <f t="shared" si="19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8"/>
        <v>0</v>
      </c>
      <c r="AB1316" s="228" t="str">
        <f t="shared" si="19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8"/>
        <v>0</v>
      </c>
      <c r="AB1317" s="228" t="str">
        <f t="shared" si="19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8"/>
        <v>0</v>
      </c>
      <c r="AB1318" s="228" t="str">
        <f t="shared" si="19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8"/>
        <v>0</v>
      </c>
      <c r="AB1319" s="228" t="str">
        <f t="shared" si="19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8"/>
        <v>0</v>
      </c>
      <c r="AB1320" s="228" t="str">
        <f t="shared" si="19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8"/>
        <v>0</v>
      </c>
      <c r="AB1321" s="228" t="str">
        <f t="shared" si="19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8"/>
        <v>0</v>
      </c>
      <c r="AB1322" s="228" t="str">
        <f t="shared" si="19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8"/>
        <v>0</v>
      </c>
      <c r="AB1323" s="228" t="str">
        <f t="shared" si="19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8"/>
        <v>0</v>
      </c>
      <c r="AB1324" s="228" t="str">
        <f t="shared" si="19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8"/>
        <v>0</v>
      </c>
      <c r="AB1325" s="228" t="str">
        <f t="shared" si="19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8"/>
        <v>0</v>
      </c>
      <c r="AB1326" s="228" t="str">
        <f t="shared" si="19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8"/>
        <v>0</v>
      </c>
      <c r="AB1327" s="228" t="str">
        <f t="shared" si="19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8"/>
        <v>0</v>
      </c>
      <c r="AB1328" s="228" t="str">
        <f t="shared" si="19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8"/>
        <v>0</v>
      </c>
      <c r="AB1329" s="228" t="str">
        <f t="shared" si="19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8"/>
        <v>0</v>
      </c>
      <c r="AB1330" s="228" t="str">
        <f t="shared" si="19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8"/>
        <v>0</v>
      </c>
      <c r="AB1331" s="228" t="str">
        <f t="shared" si="19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8"/>
        <v>0</v>
      </c>
      <c r="AB1332" s="228" t="str">
        <f t="shared" si="19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8"/>
        <v>0</v>
      </c>
      <c r="AB1333" s="228" t="str">
        <f t="shared" si="19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8"/>
        <v>0</v>
      </c>
      <c r="AB1334" s="228" t="str">
        <f t="shared" si="19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8"/>
        <v>0</v>
      </c>
      <c r="AB1335" s="228" t="str">
        <f t="shared" si="19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8"/>
        <v>0</v>
      </c>
      <c r="AB1336" s="228" t="str">
        <f t="shared" si="19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8"/>
        <v>0</v>
      </c>
      <c r="AB1337" s="228" t="str">
        <f t="shared" si="19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8"/>
        <v>0</v>
      </c>
      <c r="AB1338" s="228" t="str">
        <f t="shared" si="19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20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201">IF(AND(C1339="Smelter not listed",OR(LEN(D1339)=0,LEN(E1339)=0)),1,0)</f>
        <v>0</v>
      </c>
      <c r="AB1339" s="228" t="str">
        <f t="shared" ref="AB1339" si="20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20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204">IF(AND(C1340="Smelter not listed",OR(LEN(D1340)=0,LEN(E1340)=0)),1,0)</f>
        <v>0</v>
      </c>
      <c r="AB1340" s="228" t="str">
        <f t="shared" ref="AB1340:AB1371" si="20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4"/>
        <v>0</v>
      </c>
      <c r="AB1341" s="228" t="str">
        <f t="shared" si="20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4"/>
        <v>0</v>
      </c>
      <c r="AB1342" s="228" t="str">
        <f t="shared" si="20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4"/>
        <v>0</v>
      </c>
      <c r="AB1343" s="228" t="str">
        <f t="shared" si="20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4"/>
        <v>0</v>
      </c>
      <c r="AB1344" s="228" t="str">
        <f t="shared" si="20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4"/>
        <v>0</v>
      </c>
      <c r="AB1345" s="228" t="str">
        <f t="shared" si="20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4"/>
        <v>0</v>
      </c>
      <c r="AB1346" s="228" t="str">
        <f t="shared" si="20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4"/>
        <v>0</v>
      </c>
      <c r="AB1347" s="228" t="str">
        <f t="shared" si="20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4"/>
        <v>0</v>
      </c>
      <c r="AB1348" s="228" t="str">
        <f t="shared" si="20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4"/>
        <v>0</v>
      </c>
      <c r="AB1349" s="228" t="str">
        <f t="shared" si="20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4"/>
        <v>0</v>
      </c>
      <c r="AB1350" s="228" t="str">
        <f t="shared" si="20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4"/>
        <v>0</v>
      </c>
      <c r="AB1351" s="228" t="str">
        <f t="shared" si="20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4"/>
        <v>0</v>
      </c>
      <c r="AB1352" s="228" t="str">
        <f t="shared" si="20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4"/>
        <v>0</v>
      </c>
      <c r="AB1353" s="228" t="str">
        <f t="shared" si="20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4"/>
        <v>0</v>
      </c>
      <c r="AB1354" s="228" t="str">
        <f t="shared" si="20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4"/>
        <v>0</v>
      </c>
      <c r="AB1355" s="228" t="str">
        <f t="shared" si="20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4"/>
        <v>0</v>
      </c>
      <c r="AB1356" s="228" t="str">
        <f t="shared" si="20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20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207">IF(AND(C1372="Smelter not listed",OR(LEN(D1372)=0,LEN(E1372)=0)),1,0)</f>
        <v>0</v>
      </c>
      <c r="AB1372" s="228" t="str">
        <f t="shared" ref="AB1372:AB1402" si="20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7"/>
        <v>0</v>
      </c>
      <c r="AB1373" s="228" t="str">
        <f t="shared" si="20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7"/>
        <v>0</v>
      </c>
      <c r="AB1374" s="228" t="str">
        <f t="shared" si="20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7"/>
        <v>0</v>
      </c>
      <c r="AB1375" s="228" t="str">
        <f t="shared" si="20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7"/>
        <v>0</v>
      </c>
      <c r="AB1376" s="228" t="str">
        <f t="shared" si="20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7"/>
        <v>0</v>
      </c>
      <c r="AB1377" s="228" t="str">
        <f t="shared" si="20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7"/>
        <v>0</v>
      </c>
      <c r="AB1378" s="228" t="str">
        <f t="shared" si="20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7"/>
        <v>0</v>
      </c>
      <c r="AB1379" s="228" t="str">
        <f t="shared" si="20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7"/>
        <v>0</v>
      </c>
      <c r="AB1380" s="228" t="str">
        <f t="shared" si="20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7"/>
        <v>0</v>
      </c>
      <c r="AB1381" s="228" t="str">
        <f t="shared" si="20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7"/>
        <v>0</v>
      </c>
      <c r="AB1382" s="228" t="str">
        <f t="shared" si="20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7"/>
        <v>0</v>
      </c>
      <c r="AB1383" s="228" t="str">
        <f t="shared" si="20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7"/>
        <v>0</v>
      </c>
      <c r="AB1384" s="228" t="str">
        <f t="shared" si="20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7"/>
        <v>0</v>
      </c>
      <c r="AB1385" s="228" t="str">
        <f t="shared" si="20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7"/>
        <v>0</v>
      </c>
      <c r="AB1386" s="228" t="str">
        <f t="shared" si="20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7"/>
        <v>0</v>
      </c>
      <c r="AB1387" s="228" t="str">
        <f t="shared" si="20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7"/>
        <v>0</v>
      </c>
      <c r="AB1388" s="228" t="str">
        <f t="shared" si="20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7"/>
        <v>0</v>
      </c>
      <c r="AB1389" s="228" t="str">
        <f t="shared" si="20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7"/>
        <v>0</v>
      </c>
      <c r="AB1390" s="228" t="str">
        <f t="shared" si="20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7"/>
        <v>0</v>
      </c>
      <c r="AB1391" s="228" t="str">
        <f t="shared" si="20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7"/>
        <v>0</v>
      </c>
      <c r="AB1392" s="228" t="str">
        <f t="shared" si="20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7"/>
        <v>0</v>
      </c>
      <c r="AB1393" s="228" t="str">
        <f t="shared" si="20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7"/>
        <v>0</v>
      </c>
      <c r="AB1394" s="228" t="str">
        <f t="shared" si="20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7"/>
        <v>0</v>
      </c>
      <c r="AB1395" s="228" t="str">
        <f t="shared" si="20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7"/>
        <v>0</v>
      </c>
      <c r="AB1396" s="228" t="str">
        <f t="shared" si="20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7"/>
        <v>0</v>
      </c>
      <c r="AB1397" s="228" t="str">
        <f t="shared" si="20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7"/>
        <v>0</v>
      </c>
      <c r="AB1398" s="228" t="str">
        <f t="shared" si="20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7"/>
        <v>0</v>
      </c>
      <c r="AB1399" s="228" t="str">
        <f t="shared" si="20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7"/>
        <v>0</v>
      </c>
      <c r="AB1400" s="228" t="str">
        <f t="shared" si="20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7"/>
        <v>0</v>
      </c>
      <c r="AB1401" s="228" t="str">
        <f t="shared" si="20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7"/>
        <v>0</v>
      </c>
      <c r="AB1402" s="228" t="str">
        <f t="shared" si="20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10">IF(AND(C1403="Smelter not listed",OR(LEN(D1403)=0,LEN(E1403)=0)),1,0)</f>
        <v>0</v>
      </c>
      <c r="AB1403" s="228" t="str">
        <f t="shared" ref="AB1403" si="21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1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13">IF(AND(C1404="Smelter not listed",OR(LEN(D1404)=0,LEN(E1404)=0)),1,0)</f>
        <v>0</v>
      </c>
      <c r="AB1404" s="228" t="str">
        <f t="shared" ref="AB1404:AB1435" si="21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3"/>
        <v>0</v>
      </c>
      <c r="AB1405" s="228" t="str">
        <f t="shared" si="21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3"/>
        <v>0</v>
      </c>
      <c r="AB1406" s="228" t="str">
        <f t="shared" si="21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3"/>
        <v>0</v>
      </c>
      <c r="AB1407" s="228" t="str">
        <f t="shared" si="21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3"/>
        <v>0</v>
      </c>
      <c r="AB1408" s="228" t="str">
        <f t="shared" si="21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3"/>
        <v>0</v>
      </c>
      <c r="AB1409" s="228" t="str">
        <f t="shared" si="21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3"/>
        <v>0</v>
      </c>
      <c r="AB1410" s="228" t="str">
        <f t="shared" si="21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3"/>
        <v>0</v>
      </c>
      <c r="AB1411" s="228" t="str">
        <f t="shared" si="21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3"/>
        <v>0</v>
      </c>
      <c r="AB1412" s="228" t="str">
        <f t="shared" si="21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3"/>
        <v>0</v>
      </c>
      <c r="AB1413" s="228" t="str">
        <f t="shared" si="21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3"/>
        <v>0</v>
      </c>
      <c r="AB1414" s="228" t="str">
        <f t="shared" si="21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3"/>
        <v>0</v>
      </c>
      <c r="AB1415" s="228" t="str">
        <f t="shared" si="21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3"/>
        <v>0</v>
      </c>
      <c r="AB1416" s="228" t="str">
        <f t="shared" si="21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3"/>
        <v>0</v>
      </c>
      <c r="AB1417" s="228" t="str">
        <f t="shared" si="21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3"/>
        <v>0</v>
      </c>
      <c r="AB1418" s="228" t="str">
        <f t="shared" si="21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3"/>
        <v>0</v>
      </c>
      <c r="AB1419" s="228" t="str">
        <f t="shared" si="21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3"/>
        <v>0</v>
      </c>
      <c r="AB1420" s="228" t="str">
        <f t="shared" si="21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1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16">IF(AND(C1436="Smelter not listed",OR(LEN(D1436)=0,LEN(E1436)=0)),1,0)</f>
        <v>0</v>
      </c>
      <c r="AB1436" s="228" t="str">
        <f t="shared" ref="AB1436:AB1466" si="21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6"/>
        <v>0</v>
      </c>
      <c r="AB1437" s="228" t="str">
        <f t="shared" si="21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6"/>
        <v>0</v>
      </c>
      <c r="AB1438" s="228" t="str">
        <f t="shared" si="21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6"/>
        <v>0</v>
      </c>
      <c r="AB1439" s="228" t="str">
        <f t="shared" si="21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6"/>
        <v>0</v>
      </c>
      <c r="AB1440" s="228" t="str">
        <f t="shared" si="21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6"/>
        <v>0</v>
      </c>
      <c r="AB1441" s="228" t="str">
        <f t="shared" si="21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6"/>
        <v>0</v>
      </c>
      <c r="AB1442" s="228" t="str">
        <f t="shared" si="21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6"/>
        <v>0</v>
      </c>
      <c r="AB1443" s="228" t="str">
        <f t="shared" si="21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6"/>
        <v>0</v>
      </c>
      <c r="AB1444" s="228" t="str">
        <f t="shared" si="21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6"/>
        <v>0</v>
      </c>
      <c r="AB1445" s="228" t="str">
        <f t="shared" si="21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6"/>
        <v>0</v>
      </c>
      <c r="AB1446" s="228" t="str">
        <f t="shared" si="21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6"/>
        <v>0</v>
      </c>
      <c r="AB1447" s="228" t="str">
        <f t="shared" si="21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6"/>
        <v>0</v>
      </c>
      <c r="AB1448" s="228" t="str">
        <f t="shared" si="21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6"/>
        <v>0</v>
      </c>
      <c r="AB1449" s="228" t="str">
        <f t="shared" si="21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6"/>
        <v>0</v>
      </c>
      <c r="AB1450" s="228" t="str">
        <f t="shared" si="21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6"/>
        <v>0</v>
      </c>
      <c r="AB1451" s="228" t="str">
        <f t="shared" si="21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6"/>
        <v>0</v>
      </c>
      <c r="AB1452" s="228" t="str">
        <f t="shared" si="21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6"/>
        <v>0</v>
      </c>
      <c r="AB1453" s="228" t="str">
        <f t="shared" si="21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6"/>
        <v>0</v>
      </c>
      <c r="AB1454" s="228" t="str">
        <f t="shared" si="21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6"/>
        <v>0</v>
      </c>
      <c r="AB1455" s="228" t="str">
        <f t="shared" si="21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6"/>
        <v>0</v>
      </c>
      <c r="AB1456" s="228" t="str">
        <f t="shared" si="21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6"/>
        <v>0</v>
      </c>
      <c r="AB1457" s="228" t="str">
        <f t="shared" si="21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6"/>
        <v>0</v>
      </c>
      <c r="AB1458" s="228" t="str">
        <f t="shared" si="21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6"/>
        <v>0</v>
      </c>
      <c r="AB1459" s="228" t="str">
        <f t="shared" si="21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6"/>
        <v>0</v>
      </c>
      <c r="AB1460" s="228" t="str">
        <f t="shared" si="21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6"/>
        <v>0</v>
      </c>
      <c r="AB1461" s="228" t="str">
        <f t="shared" si="21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6"/>
        <v>0</v>
      </c>
      <c r="AB1462" s="228" t="str">
        <f t="shared" si="21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6"/>
        <v>0</v>
      </c>
      <c r="AB1463" s="228" t="str">
        <f t="shared" si="21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6"/>
        <v>0</v>
      </c>
      <c r="AB1464" s="228" t="str">
        <f t="shared" si="21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6"/>
        <v>0</v>
      </c>
      <c r="AB1465" s="228" t="str">
        <f t="shared" si="21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6"/>
        <v>0</v>
      </c>
      <c r="AB1466" s="228" t="str">
        <f t="shared" si="21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9">IF(AND(C1467="Smelter not listed",OR(LEN(D1467)=0,LEN(E1467)=0)),1,0)</f>
        <v>0</v>
      </c>
      <c r="AB1467" s="228" t="str">
        <f t="shared" ref="AB1467" si="22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2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22">IF(AND(C1468="Smelter not listed",OR(LEN(D1468)=0,LEN(E1468)=0)),1,0)</f>
        <v>0</v>
      </c>
      <c r="AB1468" s="228" t="str">
        <f t="shared" ref="AB1468:AB1499" si="22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2"/>
        <v>0</v>
      </c>
      <c r="AB1469" s="228" t="str">
        <f t="shared" si="22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2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2"/>
        <v>0</v>
      </c>
      <c r="AB1470" s="228" t="str">
        <f t="shared" si="22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2"/>
        <v>0</v>
      </c>
      <c r="AB1471" s="228" t="str">
        <f t="shared" si="22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2"/>
        <v>0</v>
      </c>
      <c r="AB1472" s="228" t="str">
        <f t="shared" si="22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2"/>
        <v>0</v>
      </c>
      <c r="AB1473" s="228" t="str">
        <f t="shared" si="22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2"/>
        <v>0</v>
      </c>
      <c r="AB1474" s="228" t="str">
        <f t="shared" si="22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2"/>
        <v>0</v>
      </c>
      <c r="AB1475" s="228" t="str">
        <f t="shared" si="22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2"/>
        <v>0</v>
      </c>
      <c r="AB1476" s="228" t="str">
        <f t="shared" si="22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2"/>
        <v>0</v>
      </c>
      <c r="AB1477" s="228" t="str">
        <f t="shared" si="22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2"/>
        <v>0</v>
      </c>
      <c r="AB1478" s="228" t="str">
        <f t="shared" si="22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2"/>
        <v>0</v>
      </c>
      <c r="AB1479" s="228" t="str">
        <f t="shared" si="22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2"/>
        <v>0</v>
      </c>
      <c r="AB1480" s="228" t="str">
        <f t="shared" si="22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2"/>
        <v>0</v>
      </c>
      <c r="AB1481" s="228" t="str">
        <f t="shared" si="22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2"/>
        <v>0</v>
      </c>
      <c r="AB1482" s="228" t="str">
        <f t="shared" si="22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2"/>
        <v>0</v>
      </c>
      <c r="AB1483" s="228" t="str">
        <f t="shared" si="22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2"/>
        <v>0</v>
      </c>
      <c r="AB1484" s="228" t="str">
        <f t="shared" si="22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2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25">IF(AND(C1500="Smelter not listed",OR(LEN(D1500)=0,LEN(E1500)=0)),1,0)</f>
        <v>0</v>
      </c>
      <c r="AB1500" s="228" t="str">
        <f t="shared" ref="AB1500:AB1530" si="22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5"/>
        <v>0</v>
      </c>
      <c r="AB1501" s="228" t="str">
        <f t="shared" si="22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5"/>
        <v>0</v>
      </c>
      <c r="AB1502" s="228" t="str">
        <f t="shared" si="22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5"/>
        <v>0</v>
      </c>
      <c r="AB1503" s="228" t="str">
        <f t="shared" si="22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5"/>
        <v>0</v>
      </c>
      <c r="AB1504" s="228" t="str">
        <f t="shared" si="22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5"/>
        <v>0</v>
      </c>
      <c r="AB1505" s="228" t="str">
        <f t="shared" si="22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5"/>
        <v>0</v>
      </c>
      <c r="AB1506" s="228" t="str">
        <f t="shared" si="22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5"/>
        <v>0</v>
      </c>
      <c r="AB1507" s="228" t="str">
        <f t="shared" si="22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5"/>
        <v>0</v>
      </c>
      <c r="AB1508" s="228" t="str">
        <f t="shared" si="22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5"/>
        <v>0</v>
      </c>
      <c r="AB1509" s="228" t="str">
        <f t="shared" si="22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5"/>
        <v>0</v>
      </c>
      <c r="AB1510" s="228" t="str">
        <f t="shared" si="22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5"/>
        <v>0</v>
      </c>
      <c r="AB1511" s="228" t="str">
        <f t="shared" si="22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5"/>
        <v>0</v>
      </c>
      <c r="AB1512" s="228" t="str">
        <f t="shared" si="22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5"/>
        <v>0</v>
      </c>
      <c r="AB1513" s="228" t="str">
        <f t="shared" si="22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5"/>
        <v>0</v>
      </c>
      <c r="AB1514" s="228" t="str">
        <f t="shared" si="22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5"/>
        <v>0</v>
      </c>
      <c r="AB1515" s="228" t="str">
        <f t="shared" si="22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5"/>
        <v>0</v>
      </c>
      <c r="AB1516" s="228" t="str">
        <f t="shared" si="22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5"/>
        <v>0</v>
      </c>
      <c r="AB1517" s="228" t="str">
        <f t="shared" si="22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5"/>
        <v>0</v>
      </c>
      <c r="AB1518" s="228" t="str">
        <f t="shared" si="22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5"/>
        <v>0</v>
      </c>
      <c r="AB1519" s="228" t="str">
        <f t="shared" si="22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5"/>
        <v>0</v>
      </c>
      <c r="AB1520" s="228" t="str">
        <f t="shared" si="22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5"/>
        <v>0</v>
      </c>
      <c r="AB1521" s="228" t="str">
        <f t="shared" si="22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5"/>
        <v>0</v>
      </c>
      <c r="AB1522" s="228" t="str">
        <f t="shared" si="22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5"/>
        <v>0</v>
      </c>
      <c r="AB1523" s="228" t="str">
        <f t="shared" si="22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5"/>
        <v>0</v>
      </c>
      <c r="AB1524" s="228" t="str">
        <f t="shared" si="22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5"/>
        <v>0</v>
      </c>
      <c r="AB1525" s="228" t="str">
        <f t="shared" si="22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5"/>
        <v>0</v>
      </c>
      <c r="AB1526" s="228" t="str">
        <f t="shared" si="22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5"/>
        <v>0</v>
      </c>
      <c r="AB1527" s="228" t="str">
        <f t="shared" si="22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5"/>
        <v>0</v>
      </c>
      <c r="AB1528" s="228" t="str">
        <f t="shared" si="22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5"/>
        <v>0</v>
      </c>
      <c r="AB1529" s="228" t="str">
        <f t="shared" si="22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5"/>
        <v>0</v>
      </c>
      <c r="AB1530" s="228" t="str">
        <f t="shared" si="22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2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28">IF(AND(C1531="Smelter not listed",OR(LEN(D1531)=0,LEN(E1531)=0)),1,0)</f>
        <v>0</v>
      </c>
      <c r="AB1531" s="228" t="str">
        <f t="shared" ref="AB1531" si="22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3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31">IF(AND(C1532="Smelter not listed",OR(LEN(D1532)=0,LEN(E1532)=0)),1,0)</f>
        <v>0</v>
      </c>
      <c r="AB1532" s="228" t="str">
        <f t="shared" ref="AB1532:AB1563" si="23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31"/>
        <v>0</v>
      </c>
      <c r="AB1533" s="228" t="str">
        <f t="shared" si="23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3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31"/>
        <v>0</v>
      </c>
      <c r="AB1534" s="228" t="str">
        <f t="shared" si="23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31"/>
        <v>0</v>
      </c>
      <c r="AB1535" s="228" t="str">
        <f t="shared" si="23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31"/>
        <v>0</v>
      </c>
      <c r="AB1536" s="228" t="str">
        <f t="shared" si="23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31"/>
        <v>0</v>
      </c>
      <c r="AB1537" s="228" t="str">
        <f t="shared" si="23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1"/>
        <v>0</v>
      </c>
      <c r="AB1538" s="228" t="str">
        <f t="shared" si="23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1"/>
        <v>0</v>
      </c>
      <c r="AB1539" s="228" t="str">
        <f t="shared" si="23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1"/>
        <v>0</v>
      </c>
      <c r="AB1540" s="228" t="str">
        <f t="shared" si="23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1"/>
        <v>0</v>
      </c>
      <c r="AB1541" s="228" t="str">
        <f t="shared" si="23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1"/>
        <v>0</v>
      </c>
      <c r="AB1542" s="228" t="str">
        <f t="shared" si="23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1"/>
        <v>0</v>
      </c>
      <c r="AB1543" s="228" t="str">
        <f t="shared" si="23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1"/>
        <v>0</v>
      </c>
      <c r="AB1544" s="228" t="str">
        <f t="shared" si="23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1"/>
        <v>0</v>
      </c>
      <c r="AB1545" s="228" t="str">
        <f t="shared" si="23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1"/>
        <v>0</v>
      </c>
      <c r="AB1546" s="228" t="str">
        <f t="shared" si="23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1"/>
        <v>0</v>
      </c>
      <c r="AB1547" s="228" t="str">
        <f t="shared" si="23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1"/>
        <v>0</v>
      </c>
      <c r="AB1548" s="228" t="str">
        <f t="shared" si="23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3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34">IF(AND(C1564="Smelter not listed",OR(LEN(D1564)=0,LEN(E1564)=0)),1,0)</f>
        <v>0</v>
      </c>
      <c r="AB1564" s="228" t="str">
        <f t="shared" ref="AB1564:AB1594" si="23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4"/>
        <v>0</v>
      </c>
      <c r="AB1565" s="228" t="str">
        <f t="shared" si="23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4"/>
        <v>0</v>
      </c>
      <c r="AB1566" s="228" t="str">
        <f t="shared" si="23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4"/>
        <v>0</v>
      </c>
      <c r="AB1567" s="228" t="str">
        <f t="shared" si="23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4"/>
        <v>0</v>
      </c>
      <c r="AB1568" s="228" t="str">
        <f t="shared" si="23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4"/>
        <v>0</v>
      </c>
      <c r="AB1569" s="228" t="str">
        <f t="shared" si="23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4"/>
        <v>0</v>
      </c>
      <c r="AB1570" s="228" t="str">
        <f t="shared" si="23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4"/>
        <v>0</v>
      </c>
      <c r="AB1571" s="228" t="str">
        <f t="shared" si="23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4"/>
        <v>0</v>
      </c>
      <c r="AB1572" s="228" t="str">
        <f t="shared" si="23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4"/>
        <v>0</v>
      </c>
      <c r="AB1573" s="228" t="str">
        <f t="shared" si="23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4"/>
        <v>0</v>
      </c>
      <c r="AB1574" s="228" t="str">
        <f t="shared" si="23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4"/>
        <v>0</v>
      </c>
      <c r="AB1575" s="228" t="str">
        <f t="shared" si="23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4"/>
        <v>0</v>
      </c>
      <c r="AB1576" s="228" t="str">
        <f t="shared" si="23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4"/>
        <v>0</v>
      </c>
      <c r="AB1577" s="228" t="str">
        <f t="shared" si="23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4"/>
        <v>0</v>
      </c>
      <c r="AB1578" s="228" t="str">
        <f t="shared" si="23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4"/>
        <v>0</v>
      </c>
      <c r="AB1579" s="228" t="str">
        <f t="shared" si="23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4"/>
        <v>0</v>
      </c>
      <c r="AB1580" s="228" t="str">
        <f t="shared" si="23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4"/>
        <v>0</v>
      </c>
      <c r="AB1581" s="228" t="str">
        <f t="shared" si="23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4"/>
        <v>0</v>
      </c>
      <c r="AB1582" s="228" t="str">
        <f t="shared" si="23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4"/>
        <v>0</v>
      </c>
      <c r="AB1583" s="228" t="str">
        <f t="shared" si="23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4"/>
        <v>0</v>
      </c>
      <c r="AB1584" s="228" t="str">
        <f t="shared" si="23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4"/>
        <v>0</v>
      </c>
      <c r="AB1585" s="228" t="str">
        <f t="shared" si="23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4"/>
        <v>0</v>
      </c>
      <c r="AB1586" s="228" t="str">
        <f t="shared" si="23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4"/>
        <v>0</v>
      </c>
      <c r="AB1587" s="228" t="str">
        <f t="shared" si="23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4"/>
        <v>0</v>
      </c>
      <c r="AB1588" s="228" t="str">
        <f t="shared" si="23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4"/>
        <v>0</v>
      </c>
      <c r="AB1589" s="228" t="str">
        <f t="shared" si="23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4"/>
        <v>0</v>
      </c>
      <c r="AB1590" s="228" t="str">
        <f t="shared" si="23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4"/>
        <v>0</v>
      </c>
      <c r="AB1591" s="228" t="str">
        <f t="shared" si="23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4"/>
        <v>0</v>
      </c>
      <c r="AB1592" s="228" t="str">
        <f t="shared" si="23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4"/>
        <v>0</v>
      </c>
      <c r="AB1593" s="228" t="str">
        <f t="shared" si="23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4"/>
        <v>0</v>
      </c>
      <c r="AB1594" s="228" t="str">
        <f t="shared" si="23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3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37">IF(AND(C1595="Smelter not listed",OR(LEN(D1595)=0,LEN(E1595)=0)),1,0)</f>
        <v>0</v>
      </c>
      <c r="AB1595" s="228" t="str">
        <f t="shared" ref="AB1595" si="23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40">IF(AND(C1596="Smelter not listed",OR(LEN(D1596)=0,LEN(E1596)=0)),1,0)</f>
        <v>0</v>
      </c>
      <c r="AB1596" s="228" t="str">
        <f t="shared" ref="AB1596:AB1627" si="24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40"/>
        <v>0</v>
      </c>
      <c r="AB1597" s="228" t="str">
        <f t="shared" si="24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40"/>
        <v>0</v>
      </c>
      <c r="AB1598" s="228" t="str">
        <f t="shared" si="24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40"/>
        <v>0</v>
      </c>
      <c r="AB1599" s="228" t="str">
        <f t="shared" si="24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40"/>
        <v>0</v>
      </c>
      <c r="AB1600" s="228" t="str">
        <f t="shared" si="24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0"/>
        <v>0</v>
      </c>
      <c r="AB1601" s="228" t="str">
        <f t="shared" si="24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0"/>
        <v>0</v>
      </c>
      <c r="AB1602" s="228" t="str">
        <f t="shared" si="24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0"/>
        <v>0</v>
      </c>
      <c r="AB1603" s="228" t="str">
        <f t="shared" si="24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0"/>
        <v>0</v>
      </c>
      <c r="AB1604" s="228" t="str">
        <f t="shared" si="24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0"/>
        <v>0</v>
      </c>
      <c r="AB1605" s="228" t="str">
        <f t="shared" si="24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0"/>
        <v>0</v>
      </c>
      <c r="AB1606" s="228" t="str">
        <f t="shared" si="24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0"/>
        <v>0</v>
      </c>
      <c r="AB1607" s="228" t="str">
        <f t="shared" si="24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0"/>
        <v>0</v>
      </c>
      <c r="AB1608" s="228" t="str">
        <f t="shared" si="24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0"/>
        <v>0</v>
      </c>
      <c r="AB1609" s="228" t="str">
        <f t="shared" si="24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0"/>
        <v>0</v>
      </c>
      <c r="AB1610" s="228" t="str">
        <f t="shared" si="24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0"/>
        <v>0</v>
      </c>
      <c r="AB1611" s="228" t="str">
        <f t="shared" si="24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0"/>
        <v>0</v>
      </c>
      <c r="AB1612" s="228" t="str">
        <f t="shared" si="24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4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43">IF(AND(C1628="Smelter not listed",OR(LEN(D1628)=0,LEN(E1628)=0)),1,0)</f>
        <v>0</v>
      </c>
      <c r="AB1628" s="228" t="str">
        <f t="shared" ref="AB1628:AB1658" si="24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3"/>
        <v>0</v>
      </c>
      <c r="AB1629" s="228" t="str">
        <f t="shared" si="24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3"/>
        <v>0</v>
      </c>
      <c r="AB1630" s="228" t="str">
        <f t="shared" si="24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3"/>
        <v>0</v>
      </c>
      <c r="AB1631" s="228" t="str">
        <f t="shared" si="24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3"/>
        <v>0</v>
      </c>
      <c r="AB1632" s="228" t="str">
        <f t="shared" si="24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3"/>
        <v>0</v>
      </c>
      <c r="AB1633" s="228" t="str">
        <f t="shared" si="24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3"/>
        <v>0</v>
      </c>
      <c r="AB1634" s="228" t="str">
        <f t="shared" si="24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3"/>
        <v>0</v>
      </c>
      <c r="AB1635" s="228" t="str">
        <f t="shared" si="24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3"/>
        <v>0</v>
      </c>
      <c r="AB1636" s="228" t="str">
        <f t="shared" si="24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3"/>
        <v>0</v>
      </c>
      <c r="AB1637" s="228" t="str">
        <f t="shared" si="24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3"/>
        <v>0</v>
      </c>
      <c r="AB1638" s="228" t="str">
        <f t="shared" si="24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3"/>
        <v>0</v>
      </c>
      <c r="AB1639" s="228" t="str">
        <f t="shared" si="24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3"/>
        <v>0</v>
      </c>
      <c r="AB1640" s="228" t="str">
        <f t="shared" si="24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3"/>
        <v>0</v>
      </c>
      <c r="AB1641" s="228" t="str">
        <f t="shared" si="24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3"/>
        <v>0</v>
      </c>
      <c r="AB1642" s="228" t="str">
        <f t="shared" si="24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3"/>
        <v>0</v>
      </c>
      <c r="AB1643" s="228" t="str">
        <f t="shared" si="24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3"/>
        <v>0</v>
      </c>
      <c r="AB1644" s="228" t="str">
        <f t="shared" si="24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3"/>
        <v>0</v>
      </c>
      <c r="AB1645" s="228" t="str">
        <f t="shared" si="24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3"/>
        <v>0</v>
      </c>
      <c r="AB1646" s="228" t="str">
        <f t="shared" si="24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3"/>
        <v>0</v>
      </c>
      <c r="AB1647" s="228" t="str">
        <f t="shared" si="24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3"/>
        <v>0</v>
      </c>
      <c r="AB1648" s="228" t="str">
        <f t="shared" si="24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3"/>
        <v>0</v>
      </c>
      <c r="AB1649" s="228" t="str">
        <f t="shared" si="24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3"/>
        <v>0</v>
      </c>
      <c r="AB1650" s="228" t="str">
        <f t="shared" si="24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3"/>
        <v>0</v>
      </c>
      <c r="AB1651" s="228" t="str">
        <f t="shared" si="24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3"/>
        <v>0</v>
      </c>
      <c r="AB1652" s="228" t="str">
        <f t="shared" si="24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3"/>
        <v>0</v>
      </c>
      <c r="AB1653" s="228" t="str">
        <f t="shared" si="24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3"/>
        <v>0</v>
      </c>
      <c r="AB1654" s="228" t="str">
        <f t="shared" si="24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3"/>
        <v>0</v>
      </c>
      <c r="AB1655" s="228" t="str">
        <f t="shared" si="24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3"/>
        <v>0</v>
      </c>
      <c r="AB1656" s="228" t="str">
        <f t="shared" si="24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3"/>
        <v>0</v>
      </c>
      <c r="AB1657" s="228" t="str">
        <f t="shared" si="24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3"/>
        <v>0</v>
      </c>
      <c r="AB1658" s="228" t="str">
        <f t="shared" si="24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4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46">IF(AND(C1659="Smelter not listed",OR(LEN(D1659)=0,LEN(E1659)=0)),1,0)</f>
        <v>0</v>
      </c>
      <c r="AB1659" s="228" t="str">
        <f t="shared" ref="AB1659" si="24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9">IF(AND(C1660="Smelter not listed",OR(LEN(D1660)=0,LEN(E1660)=0)),1,0)</f>
        <v>0</v>
      </c>
      <c r="AB1660" s="228" t="str">
        <f t="shared" ref="AB1660:AB1691" si="25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9"/>
        <v>0</v>
      </c>
      <c r="AB1661" s="228" t="str">
        <f t="shared" si="25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9"/>
        <v>0</v>
      </c>
      <c r="AB1662" s="228" t="str">
        <f t="shared" si="25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9"/>
        <v>0</v>
      </c>
      <c r="AB1663" s="228" t="str">
        <f t="shared" si="25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9"/>
        <v>0</v>
      </c>
      <c r="AB1664" s="228" t="str">
        <f t="shared" si="25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9"/>
        <v>0</v>
      </c>
      <c r="AB1665" s="228" t="str">
        <f t="shared" si="25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9"/>
        <v>0</v>
      </c>
      <c r="AB1666" s="228" t="str">
        <f t="shared" si="25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9"/>
        <v>0</v>
      </c>
      <c r="AB1667" s="228" t="str">
        <f t="shared" si="25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9"/>
        <v>0</v>
      </c>
      <c r="AB1668" s="228" t="str">
        <f t="shared" si="25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9"/>
        <v>0</v>
      </c>
      <c r="AB1669" s="228" t="str">
        <f t="shared" si="25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9"/>
        <v>0</v>
      </c>
      <c r="AB1670" s="228" t="str">
        <f t="shared" si="25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9"/>
        <v>0</v>
      </c>
      <c r="AB1671" s="228" t="str">
        <f t="shared" si="25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9"/>
        <v>0</v>
      </c>
      <c r="AB1672" s="228" t="str">
        <f t="shared" si="25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9"/>
        <v>0</v>
      </c>
      <c r="AB1673" s="228" t="str">
        <f t="shared" si="25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9"/>
        <v>0</v>
      </c>
      <c r="AB1674" s="228" t="str">
        <f t="shared" si="25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9"/>
        <v>0</v>
      </c>
      <c r="AB1675" s="228" t="str">
        <f t="shared" si="25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9"/>
        <v>0</v>
      </c>
      <c r="AB1676" s="228" t="str">
        <f t="shared" si="25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5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52">IF(AND(C1692="Smelter not listed",OR(LEN(D1692)=0,LEN(E1692)=0)),1,0)</f>
        <v>0</v>
      </c>
      <c r="AB1692" s="228" t="str">
        <f t="shared" ref="AB1692:AB1722" si="25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2"/>
        <v>0</v>
      </c>
      <c r="AB1693" s="228" t="str">
        <f t="shared" si="25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2"/>
        <v>0</v>
      </c>
      <c r="AB1694" s="228" t="str">
        <f t="shared" si="25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2"/>
        <v>0</v>
      </c>
      <c r="AB1695" s="228" t="str">
        <f t="shared" si="25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2"/>
        <v>0</v>
      </c>
      <c r="AB1696" s="228" t="str">
        <f t="shared" si="25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2"/>
        <v>0</v>
      </c>
      <c r="AB1697" s="228" t="str">
        <f t="shared" si="25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2"/>
        <v>0</v>
      </c>
      <c r="AB1698" s="228" t="str">
        <f t="shared" si="25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2"/>
        <v>0</v>
      </c>
      <c r="AB1699" s="228" t="str">
        <f t="shared" si="25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2"/>
        <v>0</v>
      </c>
      <c r="AB1700" s="228" t="str">
        <f t="shared" si="25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2"/>
        <v>0</v>
      </c>
      <c r="AB1701" s="228" t="str">
        <f t="shared" si="25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2"/>
        <v>0</v>
      </c>
      <c r="AB1702" s="228" t="str">
        <f t="shared" si="25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2"/>
        <v>0</v>
      </c>
      <c r="AB1703" s="228" t="str">
        <f t="shared" si="25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2"/>
        <v>0</v>
      </c>
      <c r="AB1704" s="228" t="str">
        <f t="shared" si="25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2"/>
        <v>0</v>
      </c>
      <c r="AB1705" s="228" t="str">
        <f t="shared" si="25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2"/>
        <v>0</v>
      </c>
      <c r="AB1706" s="228" t="str">
        <f t="shared" si="25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2"/>
        <v>0</v>
      </c>
      <c r="AB1707" s="228" t="str">
        <f t="shared" si="25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2"/>
        <v>0</v>
      </c>
      <c r="AB1708" s="228" t="str">
        <f t="shared" si="25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2"/>
        <v>0</v>
      </c>
      <c r="AB1709" s="228" t="str">
        <f t="shared" si="25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2"/>
        <v>0</v>
      </c>
      <c r="AB1710" s="228" t="str">
        <f t="shared" si="25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2"/>
        <v>0</v>
      </c>
      <c r="AB1711" s="228" t="str">
        <f t="shared" si="25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2"/>
        <v>0</v>
      </c>
      <c r="AB1712" s="228" t="str">
        <f t="shared" si="25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2"/>
        <v>0</v>
      </c>
      <c r="AB1713" s="228" t="str">
        <f t="shared" si="25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2"/>
        <v>0</v>
      </c>
      <c r="AB1714" s="228" t="str">
        <f t="shared" si="25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2"/>
        <v>0</v>
      </c>
      <c r="AB1715" s="228" t="str">
        <f t="shared" si="25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2"/>
        <v>0</v>
      </c>
      <c r="AB1716" s="228" t="str">
        <f t="shared" si="25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2"/>
        <v>0</v>
      </c>
      <c r="AB1717" s="228" t="str">
        <f t="shared" si="25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2"/>
        <v>0</v>
      </c>
      <c r="AB1718" s="228" t="str">
        <f t="shared" si="25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2"/>
        <v>0</v>
      </c>
      <c r="AB1719" s="228" t="str">
        <f t="shared" si="25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2"/>
        <v>0</v>
      </c>
      <c r="AB1720" s="228" t="str">
        <f t="shared" si="25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2"/>
        <v>0</v>
      </c>
      <c r="AB1721" s="228" t="str">
        <f t="shared" si="25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2"/>
        <v>0</v>
      </c>
      <c r="AB1722" s="228" t="str">
        <f t="shared" si="25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5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55">IF(AND(C1723="Smelter not listed",OR(LEN(D1723)=0,LEN(E1723)=0)),1,0)</f>
        <v>0</v>
      </c>
      <c r="AB1723" s="228" t="str">
        <f t="shared" ref="AB1723" si="25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5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58">IF(AND(C1724="Smelter not listed",OR(LEN(D1724)=0,LEN(E1724)=0)),1,0)</f>
        <v>0</v>
      </c>
      <c r="AB1724" s="228" t="str">
        <f t="shared" ref="AB1724:AB1755" si="25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8"/>
        <v>0</v>
      </c>
      <c r="AB1725" s="228" t="str">
        <f t="shared" si="25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8"/>
        <v>0</v>
      </c>
      <c r="AB1726" s="228" t="str">
        <f t="shared" si="25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8"/>
        <v>0</v>
      </c>
      <c r="AB1727" s="228" t="str">
        <f t="shared" si="25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8"/>
        <v>0</v>
      </c>
      <c r="AB1728" s="228" t="str">
        <f t="shared" si="25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8"/>
        <v>0</v>
      </c>
      <c r="AB1729" s="228" t="str">
        <f t="shared" si="25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8"/>
        <v>0</v>
      </c>
      <c r="AB1730" s="228" t="str">
        <f t="shared" si="25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8"/>
        <v>0</v>
      </c>
      <c r="AB1731" s="228" t="str">
        <f t="shared" si="25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8"/>
        <v>0</v>
      </c>
      <c r="AB1732" s="228" t="str">
        <f t="shared" si="25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8"/>
        <v>0</v>
      </c>
      <c r="AB1733" s="228" t="str">
        <f t="shared" si="25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8"/>
        <v>0</v>
      </c>
      <c r="AB1734" s="228" t="str">
        <f t="shared" si="25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8"/>
        <v>0</v>
      </c>
      <c r="AB1735" s="228" t="str">
        <f t="shared" si="25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8"/>
        <v>0</v>
      </c>
      <c r="AB1736" s="228" t="str">
        <f t="shared" si="25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8"/>
        <v>0</v>
      </c>
      <c r="AB1737" s="228" t="str">
        <f t="shared" si="25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8"/>
        <v>0</v>
      </c>
      <c r="AB1738" s="228" t="str">
        <f t="shared" si="25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8"/>
        <v>0</v>
      </c>
      <c r="AB1739" s="228" t="str">
        <f t="shared" si="25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8"/>
        <v>0</v>
      </c>
      <c r="AB1740" s="228" t="str">
        <f t="shared" si="25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6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61">IF(AND(C1756="Smelter not listed",OR(LEN(D1756)=0,LEN(E1756)=0)),1,0)</f>
        <v>0</v>
      </c>
      <c r="AB1756" s="228" t="str">
        <f t="shared" ref="AB1756:AB1786" si="26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1"/>
        <v>0</v>
      </c>
      <c r="AB1757" s="228" t="str">
        <f t="shared" si="26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1"/>
        <v>0</v>
      </c>
      <c r="AB1758" s="228" t="str">
        <f t="shared" si="26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1"/>
        <v>0</v>
      </c>
      <c r="AB1759" s="228" t="str">
        <f t="shared" si="26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1"/>
        <v>0</v>
      </c>
      <c r="AB1760" s="228" t="str">
        <f t="shared" si="26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1"/>
        <v>0</v>
      </c>
      <c r="AB1761" s="228" t="str">
        <f t="shared" si="26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1"/>
        <v>0</v>
      </c>
      <c r="AB1762" s="228" t="str">
        <f t="shared" si="26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1"/>
        <v>0</v>
      </c>
      <c r="AB1763" s="228" t="str">
        <f t="shared" si="26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1"/>
        <v>0</v>
      </c>
      <c r="AB1764" s="228" t="str">
        <f t="shared" si="26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1"/>
        <v>0</v>
      </c>
      <c r="AB1765" s="228" t="str">
        <f t="shared" si="26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1"/>
        <v>0</v>
      </c>
      <c r="AB1766" s="228" t="str">
        <f t="shared" si="26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1"/>
        <v>0</v>
      </c>
      <c r="AB1767" s="228" t="str">
        <f t="shared" si="26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1"/>
        <v>0</v>
      </c>
      <c r="AB1768" s="228" t="str">
        <f t="shared" si="26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1"/>
        <v>0</v>
      </c>
      <c r="AB1769" s="228" t="str">
        <f t="shared" si="26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1"/>
        <v>0</v>
      </c>
      <c r="AB1770" s="228" t="str">
        <f t="shared" si="26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1"/>
        <v>0</v>
      </c>
      <c r="AB1771" s="228" t="str">
        <f t="shared" si="26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1"/>
        <v>0</v>
      </c>
      <c r="AB1772" s="228" t="str">
        <f t="shared" si="26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1"/>
        <v>0</v>
      </c>
      <c r="AB1773" s="228" t="str">
        <f t="shared" si="26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1"/>
        <v>0</v>
      </c>
      <c r="AB1774" s="228" t="str">
        <f t="shared" si="26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1"/>
        <v>0</v>
      </c>
      <c r="AB1775" s="228" t="str">
        <f t="shared" si="26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1"/>
        <v>0</v>
      </c>
      <c r="AB1776" s="228" t="str">
        <f t="shared" si="26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1"/>
        <v>0</v>
      </c>
      <c r="AB1777" s="228" t="str">
        <f t="shared" si="26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1"/>
        <v>0</v>
      </c>
      <c r="AB1778" s="228" t="str">
        <f t="shared" si="26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1"/>
        <v>0</v>
      </c>
      <c r="AB1779" s="228" t="str">
        <f t="shared" si="26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1"/>
        <v>0</v>
      </c>
      <c r="AB1780" s="228" t="str">
        <f t="shared" si="26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1"/>
        <v>0</v>
      </c>
      <c r="AB1781" s="228" t="str">
        <f t="shared" si="26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1"/>
        <v>0</v>
      </c>
      <c r="AB1782" s="228" t="str">
        <f t="shared" si="26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1"/>
        <v>0</v>
      </c>
      <c r="AB1783" s="228" t="str">
        <f t="shared" si="26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1"/>
        <v>0</v>
      </c>
      <c r="AB1784" s="228" t="str">
        <f t="shared" si="26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1"/>
        <v>0</v>
      </c>
      <c r="AB1785" s="228" t="str">
        <f t="shared" si="26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1"/>
        <v>0</v>
      </c>
      <c r="AB1786" s="228" t="str">
        <f t="shared" si="26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6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64">IF(AND(C1787="Smelter not listed",OR(LEN(D1787)=0,LEN(E1787)=0)),1,0)</f>
        <v>0</v>
      </c>
      <c r="AB1787" s="228" t="str">
        <f t="shared" ref="AB1787" si="26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6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67">IF(AND(C1788="Smelter not listed",OR(LEN(D1788)=0,LEN(E1788)=0)),1,0)</f>
        <v>0</v>
      </c>
      <c r="AB1788" s="228" t="str">
        <f t="shared" ref="AB1788:AB1819" si="26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7"/>
        <v>0</v>
      </c>
      <c r="AB1789" s="228" t="str">
        <f t="shared" si="26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7"/>
        <v>0</v>
      </c>
      <c r="AB1790" s="228" t="str">
        <f t="shared" si="26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7"/>
        <v>0</v>
      </c>
      <c r="AB1791" s="228" t="str">
        <f t="shared" si="26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7"/>
        <v>0</v>
      </c>
      <c r="AB1792" s="228" t="str">
        <f t="shared" si="26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7"/>
        <v>0</v>
      </c>
      <c r="AB1793" s="228" t="str">
        <f t="shared" si="26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7"/>
        <v>0</v>
      </c>
      <c r="AB1794" s="228" t="str">
        <f t="shared" si="26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7"/>
        <v>0</v>
      </c>
      <c r="AB1795" s="228" t="str">
        <f t="shared" si="26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7"/>
        <v>0</v>
      </c>
      <c r="AB1796" s="228" t="str">
        <f t="shared" si="26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7"/>
        <v>0</v>
      </c>
      <c r="AB1797" s="228" t="str">
        <f t="shared" si="26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7"/>
        <v>0</v>
      </c>
      <c r="AB1798" s="228" t="str">
        <f t="shared" si="26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7"/>
        <v>0</v>
      </c>
      <c r="AB1799" s="228" t="str">
        <f t="shared" si="26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7"/>
        <v>0</v>
      </c>
      <c r="AB1800" s="228" t="str">
        <f t="shared" si="26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7"/>
        <v>0</v>
      </c>
      <c r="AB1801" s="228" t="str">
        <f t="shared" si="26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7"/>
        <v>0</v>
      </c>
      <c r="AB1802" s="228" t="str">
        <f t="shared" si="26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7"/>
        <v>0</v>
      </c>
      <c r="AB1803" s="228" t="str">
        <f t="shared" si="26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7"/>
        <v>0</v>
      </c>
      <c r="AB1804" s="228" t="str">
        <f t="shared" si="26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70">IF(AND(C1820="Smelter not listed",OR(LEN(D1820)=0,LEN(E1820)=0)),1,0)</f>
        <v>0</v>
      </c>
      <c r="AB1820" s="228" t="str">
        <f t="shared" ref="AB1820:AB1850" si="27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0"/>
        <v>0</v>
      </c>
      <c r="AB1821" s="228" t="str">
        <f t="shared" si="27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0"/>
        <v>0</v>
      </c>
      <c r="AB1822" s="228" t="str">
        <f t="shared" si="27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0"/>
        <v>0</v>
      </c>
      <c r="AB1823" s="228" t="str">
        <f t="shared" si="27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0"/>
        <v>0</v>
      </c>
      <c r="AB1824" s="228" t="str">
        <f t="shared" si="27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0"/>
        <v>0</v>
      </c>
      <c r="AB1825" s="228" t="str">
        <f t="shared" si="27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0"/>
        <v>0</v>
      </c>
      <c r="AB1826" s="228" t="str">
        <f t="shared" si="27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0"/>
        <v>0</v>
      </c>
      <c r="AB1827" s="228" t="str">
        <f t="shared" si="27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0"/>
        <v>0</v>
      </c>
      <c r="AB1828" s="228" t="str">
        <f t="shared" si="27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0"/>
        <v>0</v>
      </c>
      <c r="AB1829" s="228" t="str">
        <f t="shared" si="27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0"/>
        <v>0</v>
      </c>
      <c r="AB1830" s="228" t="str">
        <f t="shared" si="27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0"/>
        <v>0</v>
      </c>
      <c r="AB1831" s="228" t="str">
        <f t="shared" si="27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0"/>
        <v>0</v>
      </c>
      <c r="AB1832" s="228" t="str">
        <f t="shared" si="27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0"/>
        <v>0</v>
      </c>
      <c r="AB1833" s="228" t="str">
        <f t="shared" si="27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0"/>
        <v>0</v>
      </c>
      <c r="AB1834" s="228" t="str">
        <f t="shared" si="27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0"/>
        <v>0</v>
      </c>
      <c r="AB1835" s="228" t="str">
        <f t="shared" si="27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0"/>
        <v>0</v>
      </c>
      <c r="AB1836" s="228" t="str">
        <f t="shared" si="27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0"/>
        <v>0</v>
      </c>
      <c r="AB1837" s="228" t="str">
        <f t="shared" si="27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0"/>
        <v>0</v>
      </c>
      <c r="AB1838" s="228" t="str">
        <f t="shared" si="27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0"/>
        <v>0</v>
      </c>
      <c r="AB1839" s="228" t="str">
        <f t="shared" si="27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0"/>
        <v>0</v>
      </c>
      <c r="AB1840" s="228" t="str">
        <f t="shared" si="27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0"/>
        <v>0</v>
      </c>
      <c r="AB1841" s="228" t="str">
        <f t="shared" si="27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0"/>
        <v>0</v>
      </c>
      <c r="AB1842" s="228" t="str">
        <f t="shared" si="27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0"/>
        <v>0</v>
      </c>
      <c r="AB1843" s="228" t="str">
        <f t="shared" si="27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0"/>
        <v>0</v>
      </c>
      <c r="AB1844" s="228" t="str">
        <f t="shared" si="27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0"/>
        <v>0</v>
      </c>
      <c r="AB1845" s="228" t="str">
        <f t="shared" si="27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0"/>
        <v>0</v>
      </c>
      <c r="AB1846" s="228" t="str">
        <f t="shared" si="27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0"/>
        <v>0</v>
      </c>
      <c r="AB1847" s="228" t="str">
        <f t="shared" si="27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0"/>
        <v>0</v>
      </c>
      <c r="AB1848" s="228" t="str">
        <f t="shared" si="27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0"/>
        <v>0</v>
      </c>
      <c r="AB1849" s="228" t="str">
        <f t="shared" si="27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0"/>
        <v>0</v>
      </c>
      <c r="AB1850" s="228" t="str">
        <f t="shared" si="27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7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73">IF(AND(C1851="Smelter not listed",OR(LEN(D1851)=0,LEN(E1851)=0)),1,0)</f>
        <v>0</v>
      </c>
      <c r="AB1851" s="228" t="str">
        <f t="shared" ref="AB1851" si="27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7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76">IF(AND(C1852="Smelter not listed",OR(LEN(D1852)=0,LEN(E1852)=0)),1,0)</f>
        <v>0</v>
      </c>
      <c r="AB1852" s="228" t="str">
        <f t="shared" ref="AB1852:AB1883" si="27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6"/>
        <v>0</v>
      </c>
      <c r="AB1853" s="228" t="str">
        <f t="shared" si="27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6"/>
        <v>0</v>
      </c>
      <c r="AB1854" s="228" t="str">
        <f t="shared" si="27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6"/>
        <v>0</v>
      </c>
      <c r="AB1855" s="228" t="str">
        <f t="shared" si="27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6"/>
        <v>0</v>
      </c>
      <c r="AB1856" s="228" t="str">
        <f t="shared" si="27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6"/>
        <v>0</v>
      </c>
      <c r="AB1857" s="228" t="str">
        <f t="shared" si="27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6"/>
        <v>0</v>
      </c>
      <c r="AB1858" s="228" t="str">
        <f t="shared" si="27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6"/>
        <v>0</v>
      </c>
      <c r="AB1859" s="228" t="str">
        <f t="shared" si="27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6"/>
        <v>0</v>
      </c>
      <c r="AB1860" s="228" t="str">
        <f t="shared" si="27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6"/>
        <v>0</v>
      </c>
      <c r="AB1861" s="228" t="str">
        <f t="shared" si="27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6"/>
        <v>0</v>
      </c>
      <c r="AB1862" s="228" t="str">
        <f t="shared" si="27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6"/>
        <v>0</v>
      </c>
      <c r="AB1863" s="228" t="str">
        <f t="shared" si="27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6"/>
        <v>0</v>
      </c>
      <c r="AB1864" s="228" t="str">
        <f t="shared" si="27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6"/>
        <v>0</v>
      </c>
      <c r="AB1865" s="228" t="str">
        <f t="shared" si="27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6"/>
        <v>0</v>
      </c>
      <c r="AB1866" s="228" t="str">
        <f t="shared" si="27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6"/>
        <v>0</v>
      </c>
      <c r="AB1867" s="228" t="str">
        <f t="shared" si="27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6"/>
        <v>0</v>
      </c>
      <c r="AB1868" s="228" t="str">
        <f t="shared" si="27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9">IF(AND(C1884="Smelter not listed",OR(LEN(D1884)=0,LEN(E1884)=0)),1,0)</f>
        <v>0</v>
      </c>
      <c r="AB1884" s="228" t="str">
        <f t="shared" ref="AB1884:AB1914" si="28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9"/>
        <v>0</v>
      </c>
      <c r="AB1885" s="228" t="str">
        <f t="shared" si="28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9"/>
        <v>0</v>
      </c>
      <c r="AB1886" s="228" t="str">
        <f t="shared" si="28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9"/>
        <v>0</v>
      </c>
      <c r="AB1887" s="228" t="str">
        <f t="shared" si="28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9"/>
        <v>0</v>
      </c>
      <c r="AB1888" s="228" t="str">
        <f t="shared" si="28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9"/>
        <v>0</v>
      </c>
      <c r="AB1889" s="228" t="str">
        <f t="shared" si="28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9"/>
        <v>0</v>
      </c>
      <c r="AB1890" s="228" t="str">
        <f t="shared" si="28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9"/>
        <v>0</v>
      </c>
      <c r="AB1891" s="228" t="str">
        <f t="shared" si="28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9"/>
        <v>0</v>
      </c>
      <c r="AB1892" s="228" t="str">
        <f t="shared" si="28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9"/>
        <v>0</v>
      </c>
      <c r="AB1893" s="228" t="str">
        <f t="shared" si="28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9"/>
        <v>0</v>
      </c>
      <c r="AB1894" s="228" t="str">
        <f t="shared" si="28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9"/>
        <v>0</v>
      </c>
      <c r="AB1895" s="228" t="str">
        <f t="shared" si="28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9"/>
        <v>0</v>
      </c>
      <c r="AB1896" s="228" t="str">
        <f t="shared" si="28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9"/>
        <v>0</v>
      </c>
      <c r="AB1897" s="228" t="str">
        <f t="shared" si="28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9"/>
        <v>0</v>
      </c>
      <c r="AB1898" s="228" t="str">
        <f t="shared" si="28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9"/>
        <v>0</v>
      </c>
      <c r="AB1899" s="228" t="str">
        <f t="shared" si="28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9"/>
        <v>0</v>
      </c>
      <c r="AB1900" s="228" t="str">
        <f t="shared" si="28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9"/>
        <v>0</v>
      </c>
      <c r="AB1901" s="228" t="str">
        <f t="shared" si="28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9"/>
        <v>0</v>
      </c>
      <c r="AB1902" s="228" t="str">
        <f t="shared" si="28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9"/>
        <v>0</v>
      </c>
      <c r="AB1903" s="228" t="str">
        <f t="shared" si="28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9"/>
        <v>0</v>
      </c>
      <c r="AB1904" s="228" t="str">
        <f t="shared" si="28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9"/>
        <v>0</v>
      </c>
      <c r="AB1905" s="228" t="str">
        <f t="shared" si="28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9"/>
        <v>0</v>
      </c>
      <c r="AB1906" s="228" t="str">
        <f t="shared" si="28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9"/>
        <v>0</v>
      </c>
      <c r="AB1907" s="228" t="str">
        <f t="shared" si="28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9"/>
        <v>0</v>
      </c>
      <c r="AB1908" s="228" t="str">
        <f t="shared" si="28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9"/>
        <v>0</v>
      </c>
      <c r="AB1909" s="228" t="str">
        <f t="shared" si="28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9"/>
        <v>0</v>
      </c>
      <c r="AB1910" s="228" t="str">
        <f t="shared" si="28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9"/>
        <v>0</v>
      </c>
      <c r="AB1911" s="228" t="str">
        <f t="shared" si="28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9"/>
        <v>0</v>
      </c>
      <c r="AB1912" s="228" t="str">
        <f t="shared" si="28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9"/>
        <v>0</v>
      </c>
      <c r="AB1913" s="228" t="str">
        <f t="shared" si="28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9"/>
        <v>0</v>
      </c>
      <c r="AB1914" s="228" t="str">
        <f t="shared" si="28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8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82">IF(AND(C1915="Smelter not listed",OR(LEN(D1915)=0,LEN(E1915)=0)),1,0)</f>
        <v>0</v>
      </c>
      <c r="AB1915" s="228" t="str">
        <f t="shared" ref="AB1915" si="28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8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85">IF(AND(C1916="Smelter not listed",OR(LEN(D1916)=0,LEN(E1916)=0)),1,0)</f>
        <v>0</v>
      </c>
      <c r="AB1916" s="228" t="str">
        <f t="shared" ref="AB1916:AB1947" si="28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5"/>
        <v>0</v>
      </c>
      <c r="AB1917" s="228" t="str">
        <f t="shared" si="28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5"/>
        <v>0</v>
      </c>
      <c r="AB1918" s="228" t="str">
        <f t="shared" si="28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5"/>
        <v>0</v>
      </c>
      <c r="AB1919" s="228" t="str">
        <f t="shared" si="28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5"/>
        <v>0</v>
      </c>
      <c r="AB1920" s="228" t="str">
        <f t="shared" si="28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5"/>
        <v>0</v>
      </c>
      <c r="AB1921" s="228" t="str">
        <f t="shared" si="28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5"/>
        <v>0</v>
      </c>
      <c r="AB1922" s="228" t="str">
        <f t="shared" si="28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5"/>
        <v>0</v>
      </c>
      <c r="AB1923" s="228" t="str">
        <f t="shared" si="28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5"/>
        <v>0</v>
      </c>
      <c r="AB1924" s="228" t="str">
        <f t="shared" si="28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5"/>
        <v>0</v>
      </c>
      <c r="AB1925" s="228" t="str">
        <f t="shared" si="28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5"/>
        <v>0</v>
      </c>
      <c r="AB1926" s="228" t="str">
        <f t="shared" si="28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5"/>
        <v>0</v>
      </c>
      <c r="AB1927" s="228" t="str">
        <f t="shared" si="28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5"/>
        <v>0</v>
      </c>
      <c r="AB1928" s="228" t="str">
        <f t="shared" si="28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5"/>
        <v>0</v>
      </c>
      <c r="AB1929" s="228" t="str">
        <f t="shared" si="28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5"/>
        <v>0</v>
      </c>
      <c r="AB1930" s="228" t="str">
        <f t="shared" si="28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5"/>
        <v>0</v>
      </c>
      <c r="AB1931" s="228" t="str">
        <f t="shared" si="28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5"/>
        <v>0</v>
      </c>
      <c r="AB1932" s="228" t="str">
        <f t="shared" si="28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8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88">IF(AND(C1948="Smelter not listed",OR(LEN(D1948)=0,LEN(E1948)=0)),1,0)</f>
        <v>0</v>
      </c>
      <c r="AB1948" s="228" t="str">
        <f t="shared" ref="AB1948:AB1978" si="28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8"/>
        <v>0</v>
      </c>
      <c r="AB1949" s="228" t="str">
        <f t="shared" si="28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8"/>
        <v>0</v>
      </c>
      <c r="AB1950" s="228" t="str">
        <f t="shared" si="28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8"/>
        <v>0</v>
      </c>
      <c r="AB1951" s="228" t="str">
        <f t="shared" si="28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8"/>
        <v>0</v>
      </c>
      <c r="AB1952" s="228" t="str">
        <f t="shared" si="28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8"/>
        <v>0</v>
      </c>
      <c r="AB1953" s="228" t="str">
        <f t="shared" si="28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8"/>
        <v>0</v>
      </c>
      <c r="AB1954" s="228" t="str">
        <f t="shared" si="28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8"/>
        <v>0</v>
      </c>
      <c r="AB1955" s="228" t="str">
        <f t="shared" si="28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8"/>
        <v>0</v>
      </c>
      <c r="AB1956" s="228" t="str">
        <f t="shared" si="28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8"/>
        <v>0</v>
      </c>
      <c r="AB1957" s="228" t="str">
        <f t="shared" si="28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8"/>
        <v>0</v>
      </c>
      <c r="AB1958" s="228" t="str">
        <f t="shared" si="28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8"/>
        <v>0</v>
      </c>
      <c r="AB1959" s="228" t="str">
        <f t="shared" si="28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8"/>
        <v>0</v>
      </c>
      <c r="AB1960" s="228" t="str">
        <f t="shared" si="28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8"/>
        <v>0</v>
      </c>
      <c r="AB1961" s="228" t="str">
        <f t="shared" si="28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8"/>
        <v>0</v>
      </c>
      <c r="AB1962" s="228" t="str">
        <f t="shared" si="28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8"/>
        <v>0</v>
      </c>
      <c r="AB1963" s="228" t="str">
        <f t="shared" si="28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8"/>
        <v>0</v>
      </c>
      <c r="AB1964" s="228" t="str">
        <f t="shared" si="28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8"/>
        <v>0</v>
      </c>
      <c r="AB1965" s="228" t="str">
        <f t="shared" si="28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8"/>
        <v>0</v>
      </c>
      <c r="AB1966" s="228" t="str">
        <f t="shared" si="28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8"/>
        <v>0</v>
      </c>
      <c r="AB1967" s="228" t="str">
        <f t="shared" si="28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8"/>
        <v>0</v>
      </c>
      <c r="AB1968" s="228" t="str">
        <f t="shared" si="28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8"/>
        <v>0</v>
      </c>
      <c r="AB1969" s="228" t="str">
        <f t="shared" si="28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8"/>
        <v>0</v>
      </c>
      <c r="AB1970" s="228" t="str">
        <f t="shared" si="28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8"/>
        <v>0</v>
      </c>
      <c r="AB1971" s="228" t="str">
        <f t="shared" si="2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8"/>
        <v>0</v>
      </c>
      <c r="AB1972" s="228" t="str">
        <f t="shared" si="2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8"/>
        <v>0</v>
      </c>
      <c r="AB1973" s="228" t="str">
        <f t="shared" si="2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8"/>
        <v>0</v>
      </c>
      <c r="AB1974" s="228" t="str">
        <f t="shared" si="2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8"/>
        <v>0</v>
      </c>
      <c r="AB1975" s="228" t="str">
        <f t="shared" si="2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8"/>
        <v>0</v>
      </c>
      <c r="AB1976" s="228" t="str">
        <f t="shared" si="2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8"/>
        <v>0</v>
      </c>
      <c r="AB1977" s="228" t="str">
        <f t="shared" si="2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8"/>
        <v>0</v>
      </c>
      <c r="AB1978" s="228" t="str">
        <f t="shared" si="2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9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91">IF(AND(C1979="Smelter not listed",OR(LEN(D1979)=0,LEN(E1979)=0)),1,0)</f>
        <v>0</v>
      </c>
      <c r="AB1979" s="228" t="str">
        <f t="shared" ref="AB1979" si="29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9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94">IF(AND(C1980="Smelter not listed",OR(LEN(D1980)=0,LEN(E1980)=0)),1,0)</f>
        <v>0</v>
      </c>
      <c r="AB1980" s="228" t="str">
        <f t="shared" ref="AB1980:AB2011" si="29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4"/>
        <v>0</v>
      </c>
      <c r="AB1981" s="228" t="str">
        <f t="shared" si="29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4"/>
        <v>0</v>
      </c>
      <c r="AB1982" s="228" t="str">
        <f t="shared" si="29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4"/>
        <v>0</v>
      </c>
      <c r="AB1983" s="228" t="str">
        <f t="shared" si="29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4"/>
        <v>0</v>
      </c>
      <c r="AB1984" s="228" t="str">
        <f t="shared" si="29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4"/>
        <v>0</v>
      </c>
      <c r="AB1985" s="228" t="str">
        <f t="shared" si="29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4"/>
        <v>0</v>
      </c>
      <c r="AB1986" s="228" t="str">
        <f t="shared" si="29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4"/>
        <v>0</v>
      </c>
      <c r="AB1987" s="228" t="str">
        <f t="shared" si="29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4"/>
        <v>0</v>
      </c>
      <c r="AB1988" s="228" t="str">
        <f t="shared" si="29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4"/>
        <v>0</v>
      </c>
      <c r="AB1989" s="228" t="str">
        <f t="shared" si="29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4"/>
        <v>0</v>
      </c>
      <c r="AB1990" s="228" t="str">
        <f t="shared" si="29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4"/>
        <v>0</v>
      </c>
      <c r="AB1991" s="228" t="str">
        <f t="shared" si="29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4"/>
        <v>0</v>
      </c>
      <c r="AB1992" s="228" t="str">
        <f t="shared" si="29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4"/>
        <v>0</v>
      </c>
      <c r="AB1993" s="228" t="str">
        <f t="shared" si="29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4"/>
        <v>0</v>
      </c>
      <c r="AB1994" s="228" t="str">
        <f t="shared" si="29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4"/>
        <v>0</v>
      </c>
      <c r="AB1995" s="228" t="str">
        <f t="shared" si="29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4"/>
        <v>0</v>
      </c>
      <c r="AB1996" s="228" t="str">
        <f t="shared" si="29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9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97">IF(AND(C2012="Smelter not listed",OR(LEN(D2012)=0,LEN(E2012)=0)),1,0)</f>
        <v>0</v>
      </c>
      <c r="AB2012" s="228" t="str">
        <f t="shared" ref="AB2012:AB2042" si="29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7"/>
        <v>0</v>
      </c>
      <c r="AB2013" s="228" t="str">
        <f t="shared" si="29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7"/>
        <v>0</v>
      </c>
      <c r="AB2014" s="228" t="str">
        <f t="shared" si="29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7"/>
        <v>0</v>
      </c>
      <c r="AB2015" s="228" t="str">
        <f t="shared" si="29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7"/>
        <v>0</v>
      </c>
      <c r="AB2016" s="228" t="str">
        <f t="shared" si="29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7"/>
        <v>0</v>
      </c>
      <c r="AB2017" s="228" t="str">
        <f t="shared" si="29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7"/>
        <v>0</v>
      </c>
      <c r="AB2018" s="228" t="str">
        <f t="shared" si="29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7"/>
        <v>0</v>
      </c>
      <c r="AB2019" s="228" t="str">
        <f t="shared" si="29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7"/>
        <v>0</v>
      </c>
      <c r="AB2020" s="228" t="str">
        <f t="shared" si="29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7"/>
        <v>0</v>
      </c>
      <c r="AB2021" s="228" t="str">
        <f t="shared" si="29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7"/>
        <v>0</v>
      </c>
      <c r="AB2022" s="228" t="str">
        <f t="shared" si="29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7"/>
        <v>0</v>
      </c>
      <c r="AB2023" s="228" t="str">
        <f t="shared" si="29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7"/>
        <v>0</v>
      </c>
      <c r="AB2024" s="228" t="str">
        <f t="shared" si="29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7"/>
        <v>0</v>
      </c>
      <c r="AB2025" s="228" t="str">
        <f t="shared" si="29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7"/>
        <v>0</v>
      </c>
      <c r="AB2026" s="228" t="str">
        <f t="shared" si="29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7"/>
        <v>0</v>
      </c>
      <c r="AB2027" s="228" t="str">
        <f t="shared" si="29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7"/>
        <v>0</v>
      </c>
      <c r="AB2028" s="228" t="str">
        <f t="shared" si="29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7"/>
        <v>0</v>
      </c>
      <c r="AB2029" s="228" t="str">
        <f t="shared" si="29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7"/>
        <v>0</v>
      </c>
      <c r="AB2030" s="228" t="str">
        <f t="shared" si="29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7"/>
        <v>0</v>
      </c>
      <c r="AB2031" s="228" t="str">
        <f t="shared" si="29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7"/>
        <v>0</v>
      </c>
      <c r="AB2032" s="228" t="str">
        <f t="shared" si="29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7"/>
        <v>0</v>
      </c>
      <c r="AB2033" s="228" t="str">
        <f t="shared" si="29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7"/>
        <v>0</v>
      </c>
      <c r="AB2034" s="228" t="str">
        <f t="shared" si="29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7"/>
        <v>0</v>
      </c>
      <c r="AB2035" s="228" t="str">
        <f t="shared" si="29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7"/>
        <v>0</v>
      </c>
      <c r="AB2036" s="228" t="str">
        <f t="shared" si="29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7"/>
        <v>0</v>
      </c>
      <c r="AB2037" s="228" t="str">
        <f t="shared" si="29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7"/>
        <v>0</v>
      </c>
      <c r="AB2038" s="228" t="str">
        <f t="shared" si="29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7"/>
        <v>0</v>
      </c>
      <c r="AB2039" s="228" t="str">
        <f t="shared" si="29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7"/>
        <v>0</v>
      </c>
      <c r="AB2040" s="228" t="str">
        <f t="shared" si="29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7"/>
        <v>0</v>
      </c>
      <c r="AB2041" s="228" t="str">
        <f t="shared" si="29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7"/>
        <v>0</v>
      </c>
      <c r="AB2042" s="228" t="str">
        <f t="shared" si="29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300">IF(AND(C2043="Smelter not listed",OR(LEN(D2043)=0,LEN(E2043)=0)),1,0)</f>
        <v>0</v>
      </c>
      <c r="AB2043" s="228" t="str">
        <f t="shared" ref="AB2043" si="30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30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303">IF(AND(C2044="Smelter not listed",OR(LEN(D2044)=0,LEN(E2044)=0)),1,0)</f>
        <v>0</v>
      </c>
      <c r="AB2044" s="228" t="str">
        <f t="shared" ref="AB2044:AB2075" si="30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3"/>
        <v>0</v>
      </c>
      <c r="AB2045" s="228" t="str">
        <f t="shared" si="30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3"/>
        <v>0</v>
      </c>
      <c r="AB2046" s="228" t="str">
        <f t="shared" si="30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3"/>
        <v>0</v>
      </c>
      <c r="AB2047" s="228" t="str">
        <f t="shared" si="30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3"/>
        <v>0</v>
      </c>
      <c r="AB2048" s="228" t="str">
        <f t="shared" si="30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3"/>
        <v>0</v>
      </c>
      <c r="AB2049" s="228" t="str">
        <f t="shared" si="30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3"/>
        <v>0</v>
      </c>
      <c r="AB2050" s="228" t="str">
        <f t="shared" si="30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3"/>
        <v>0</v>
      </c>
      <c r="AB2051" s="228" t="str">
        <f t="shared" si="30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3"/>
        <v>0</v>
      </c>
      <c r="AB2052" s="228" t="str">
        <f t="shared" si="30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3"/>
        <v>0</v>
      </c>
      <c r="AB2053" s="228" t="str">
        <f t="shared" si="30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3"/>
        <v>0</v>
      </c>
      <c r="AB2054" s="228" t="str">
        <f t="shared" si="30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3"/>
        <v>0</v>
      </c>
      <c r="AB2055" s="228" t="str">
        <f t="shared" si="30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3"/>
        <v>0</v>
      </c>
      <c r="AB2056" s="228" t="str">
        <f t="shared" si="30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3"/>
        <v>0</v>
      </c>
      <c r="AB2057" s="228" t="str">
        <f t="shared" si="30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3"/>
        <v>0</v>
      </c>
      <c r="AB2058" s="228" t="str">
        <f t="shared" si="30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3"/>
        <v>0</v>
      </c>
      <c r="AB2059" s="228" t="str">
        <f t="shared" si="30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3"/>
        <v>0</v>
      </c>
      <c r="AB2060" s="228" t="str">
        <f t="shared" si="30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30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306">IF(AND(C2076="Smelter not listed",OR(LEN(D2076)=0,LEN(E2076)=0)),1,0)</f>
        <v>0</v>
      </c>
      <c r="AB2076" s="228" t="str">
        <f t="shared" ref="AB2076:AB2106" si="30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6"/>
        <v>0</v>
      </c>
      <c r="AB2077" s="228" t="str">
        <f t="shared" si="30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6"/>
        <v>0</v>
      </c>
      <c r="AB2078" s="228" t="str">
        <f t="shared" si="30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6"/>
        <v>0</v>
      </c>
      <c r="AB2079" s="228" t="str">
        <f t="shared" si="30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6"/>
        <v>0</v>
      </c>
      <c r="AB2080" s="228" t="str">
        <f t="shared" si="30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6"/>
        <v>0</v>
      </c>
      <c r="AB2081" s="228" t="str">
        <f t="shared" si="30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6"/>
        <v>0</v>
      </c>
      <c r="AB2082" s="228" t="str">
        <f t="shared" si="30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6"/>
        <v>0</v>
      </c>
      <c r="AB2083" s="228" t="str">
        <f t="shared" si="30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6"/>
        <v>0</v>
      </c>
      <c r="AB2084" s="228" t="str">
        <f t="shared" si="30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6"/>
        <v>0</v>
      </c>
      <c r="AB2085" s="228" t="str">
        <f t="shared" si="30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6"/>
        <v>0</v>
      </c>
      <c r="AB2086" s="228" t="str">
        <f t="shared" si="30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6"/>
        <v>0</v>
      </c>
      <c r="AB2087" s="228" t="str">
        <f t="shared" si="30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6"/>
        <v>0</v>
      </c>
      <c r="AB2088" s="228" t="str">
        <f t="shared" si="30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6"/>
        <v>0</v>
      </c>
      <c r="AB2089" s="228" t="str">
        <f t="shared" si="30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6"/>
        <v>0</v>
      </c>
      <c r="AB2090" s="228" t="str">
        <f t="shared" si="30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6"/>
        <v>0</v>
      </c>
      <c r="AB2091" s="228" t="str">
        <f t="shared" si="30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6"/>
        <v>0</v>
      </c>
      <c r="AB2092" s="228" t="str">
        <f t="shared" si="30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6"/>
        <v>0</v>
      </c>
      <c r="AB2093" s="228" t="str">
        <f t="shared" si="30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6"/>
        <v>0</v>
      </c>
      <c r="AB2094" s="228" t="str">
        <f t="shared" si="30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6"/>
        <v>0</v>
      </c>
      <c r="AB2095" s="228" t="str">
        <f t="shared" si="30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6"/>
        <v>0</v>
      </c>
      <c r="AB2096" s="228" t="str">
        <f t="shared" si="30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6"/>
        <v>0</v>
      </c>
      <c r="AB2097" s="228" t="str">
        <f t="shared" si="30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6"/>
        <v>0</v>
      </c>
      <c r="AB2098" s="228" t="str">
        <f t="shared" si="30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6"/>
        <v>0</v>
      </c>
      <c r="AB2099" s="228" t="str">
        <f t="shared" si="30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6"/>
        <v>0</v>
      </c>
      <c r="AB2100" s="228" t="str">
        <f t="shared" si="30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6"/>
        <v>0</v>
      </c>
      <c r="AB2101" s="228" t="str">
        <f t="shared" si="30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6"/>
        <v>0</v>
      </c>
      <c r="AB2102" s="228" t="str">
        <f t="shared" si="30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6"/>
        <v>0</v>
      </c>
      <c r="AB2103" s="228" t="str">
        <f t="shared" si="30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6"/>
        <v>0</v>
      </c>
      <c r="AB2104" s="228" t="str">
        <f t="shared" si="30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6"/>
        <v>0</v>
      </c>
      <c r="AB2105" s="228" t="str">
        <f t="shared" si="30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6"/>
        <v>0</v>
      </c>
      <c r="AB2106" s="228" t="str">
        <f t="shared" si="30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9">IF(AND(C2107="Smelter not listed",OR(LEN(D2107)=0,LEN(E2107)=0)),1,0)</f>
        <v>0</v>
      </c>
      <c r="AB2107" s="228" t="str">
        <f t="shared" ref="AB2107" si="31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1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12">IF(AND(C2108="Smelter not listed",OR(LEN(D2108)=0,LEN(E2108)=0)),1,0)</f>
        <v>0</v>
      </c>
      <c r="AB2108" s="228" t="str">
        <f t="shared" ref="AB2108:AB2139" si="31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2"/>
        <v>0</v>
      </c>
      <c r="AB2109" s="228" t="str">
        <f t="shared" si="31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1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2"/>
        <v>0</v>
      </c>
      <c r="AB2110" s="228" t="str">
        <f t="shared" si="31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2"/>
        <v>0</v>
      </c>
      <c r="AB2111" s="228" t="str">
        <f t="shared" si="31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2"/>
        <v>0</v>
      </c>
      <c r="AB2112" s="228" t="str">
        <f t="shared" si="31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2"/>
        <v>0</v>
      </c>
      <c r="AB2113" s="228" t="str">
        <f t="shared" si="31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2"/>
        <v>0</v>
      </c>
      <c r="AB2114" s="228" t="str">
        <f t="shared" si="31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2"/>
        <v>0</v>
      </c>
      <c r="AB2115" s="228" t="str">
        <f t="shared" si="31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2"/>
        <v>0</v>
      </c>
      <c r="AB2116" s="228" t="str">
        <f t="shared" si="31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2"/>
        <v>0</v>
      </c>
      <c r="AB2117" s="228" t="str">
        <f t="shared" si="31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2"/>
        <v>0</v>
      </c>
      <c r="AB2118" s="228" t="str">
        <f t="shared" si="31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2"/>
        <v>0</v>
      </c>
      <c r="AB2119" s="228" t="str">
        <f t="shared" si="31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2"/>
        <v>0</v>
      </c>
      <c r="AB2120" s="228" t="str">
        <f t="shared" si="31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2"/>
        <v>0</v>
      </c>
      <c r="AB2121" s="228" t="str">
        <f t="shared" si="31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2"/>
        <v>0</v>
      </c>
      <c r="AB2122" s="228" t="str">
        <f t="shared" si="31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2"/>
        <v>0</v>
      </c>
      <c r="AB2123" s="228" t="str">
        <f t="shared" si="31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2"/>
        <v>0</v>
      </c>
      <c r="AB2124" s="228" t="str">
        <f t="shared" si="31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1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15">IF(AND(C2140="Smelter not listed",OR(LEN(D2140)=0,LEN(E2140)=0)),1,0)</f>
        <v>0</v>
      </c>
      <c r="AB2140" s="228" t="str">
        <f t="shared" ref="AB2140:AB2170" si="31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5"/>
        <v>0</v>
      </c>
      <c r="AB2141" s="228" t="str">
        <f t="shared" si="31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5"/>
        <v>0</v>
      </c>
      <c r="AB2142" s="228" t="str">
        <f t="shared" si="31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5"/>
        <v>0</v>
      </c>
      <c r="AB2143" s="228" t="str">
        <f t="shared" si="31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5"/>
        <v>0</v>
      </c>
      <c r="AB2144" s="228" t="str">
        <f t="shared" si="31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5"/>
        <v>0</v>
      </c>
      <c r="AB2145" s="228" t="str">
        <f t="shared" si="31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5"/>
        <v>0</v>
      </c>
      <c r="AB2146" s="228" t="str">
        <f t="shared" si="31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5"/>
        <v>0</v>
      </c>
      <c r="AB2147" s="228" t="str">
        <f t="shared" si="31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5"/>
        <v>0</v>
      </c>
      <c r="AB2148" s="228" t="str">
        <f t="shared" si="31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5"/>
        <v>0</v>
      </c>
      <c r="AB2149" s="228" t="str">
        <f t="shared" si="31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5"/>
        <v>0</v>
      </c>
      <c r="AB2150" s="228" t="str">
        <f t="shared" si="31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5"/>
        <v>0</v>
      </c>
      <c r="AB2151" s="228" t="str">
        <f t="shared" si="31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5"/>
        <v>0</v>
      </c>
      <c r="AB2152" s="228" t="str">
        <f t="shared" si="31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5"/>
        <v>0</v>
      </c>
      <c r="AB2153" s="228" t="str">
        <f t="shared" si="31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5"/>
        <v>0</v>
      </c>
      <c r="AB2154" s="228" t="str">
        <f t="shared" si="31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5"/>
        <v>0</v>
      </c>
      <c r="AB2155" s="228" t="str">
        <f t="shared" si="31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5"/>
        <v>0</v>
      </c>
      <c r="AB2156" s="228" t="str">
        <f t="shared" si="31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5"/>
        <v>0</v>
      </c>
      <c r="AB2157" s="228" t="str">
        <f t="shared" si="31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5"/>
        <v>0</v>
      </c>
      <c r="AB2158" s="228" t="str">
        <f t="shared" si="31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5"/>
        <v>0</v>
      </c>
      <c r="AB2159" s="228" t="str">
        <f t="shared" si="31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5"/>
        <v>0</v>
      </c>
      <c r="AB2160" s="228" t="str">
        <f t="shared" si="31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5"/>
        <v>0</v>
      </c>
      <c r="AB2161" s="228" t="str">
        <f t="shared" si="31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5"/>
        <v>0</v>
      </c>
      <c r="AB2162" s="228" t="str">
        <f t="shared" si="31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5"/>
        <v>0</v>
      </c>
      <c r="AB2163" s="228" t="str">
        <f t="shared" si="31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5"/>
        <v>0</v>
      </c>
      <c r="AB2164" s="228" t="str">
        <f t="shared" si="31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5"/>
        <v>0</v>
      </c>
      <c r="AB2165" s="228" t="str">
        <f t="shared" si="31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5"/>
        <v>0</v>
      </c>
      <c r="AB2166" s="228" t="str">
        <f t="shared" si="31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5"/>
        <v>0</v>
      </c>
      <c r="AB2167" s="228" t="str">
        <f t="shared" si="31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5"/>
        <v>0</v>
      </c>
      <c r="AB2168" s="228" t="str">
        <f t="shared" si="31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5"/>
        <v>0</v>
      </c>
      <c r="AB2169" s="228" t="str">
        <f t="shared" si="31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5"/>
        <v>0</v>
      </c>
      <c r="AB2170" s="228" t="str">
        <f t="shared" si="31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1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18">IF(AND(C2171="Smelter not listed",OR(LEN(D2171)=0,LEN(E2171)=0)),1,0)</f>
        <v>0</v>
      </c>
      <c r="AB2171" s="228" t="str">
        <f t="shared" ref="AB2171" si="31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2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21">IF(AND(C2172="Smelter not listed",OR(LEN(D2172)=0,LEN(E2172)=0)),1,0)</f>
        <v>0</v>
      </c>
      <c r="AB2172" s="228" t="str">
        <f t="shared" ref="AB2172:AB2203" si="32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21"/>
        <v>0</v>
      </c>
      <c r="AB2173" s="228" t="str">
        <f t="shared" si="32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2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21"/>
        <v>0</v>
      </c>
      <c r="AB2174" s="228" t="str">
        <f t="shared" si="32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21"/>
        <v>0</v>
      </c>
      <c r="AB2175" s="228" t="str">
        <f t="shared" si="32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21"/>
        <v>0</v>
      </c>
      <c r="AB2176" s="228" t="str">
        <f t="shared" si="32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21"/>
        <v>0</v>
      </c>
      <c r="AB2177" s="228" t="str">
        <f t="shared" si="32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1"/>
        <v>0</v>
      </c>
      <c r="AB2178" s="228" t="str">
        <f t="shared" si="32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1"/>
        <v>0</v>
      </c>
      <c r="AB2179" s="228" t="str">
        <f t="shared" si="32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1"/>
        <v>0</v>
      </c>
      <c r="AB2180" s="228" t="str">
        <f t="shared" si="32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1"/>
        <v>0</v>
      </c>
      <c r="AB2181" s="228" t="str">
        <f t="shared" si="32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1"/>
        <v>0</v>
      </c>
      <c r="AB2182" s="228" t="str">
        <f t="shared" si="32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1"/>
        <v>0</v>
      </c>
      <c r="AB2183" s="228" t="str">
        <f t="shared" si="32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1"/>
        <v>0</v>
      </c>
      <c r="AB2184" s="228" t="str">
        <f t="shared" si="32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1"/>
        <v>0</v>
      </c>
      <c r="AB2185" s="228" t="str">
        <f t="shared" si="32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1"/>
        <v>0</v>
      </c>
      <c r="AB2186" s="228" t="str">
        <f t="shared" si="32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1"/>
        <v>0</v>
      </c>
      <c r="AB2187" s="228" t="str">
        <f t="shared" si="32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1"/>
        <v>0</v>
      </c>
      <c r="AB2188" s="228" t="str">
        <f t="shared" si="32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2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24">IF(AND(C2204="Smelter not listed",OR(LEN(D2204)=0,LEN(E2204)=0)),1,0)</f>
        <v>0</v>
      </c>
      <c r="AB2204" s="228" t="str">
        <f t="shared" ref="AB2204:AB2234" si="32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4"/>
        <v>0</v>
      </c>
      <c r="AB2205" s="228" t="str">
        <f t="shared" si="32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4"/>
        <v>0</v>
      </c>
      <c r="AB2206" s="228" t="str">
        <f t="shared" si="32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4"/>
        <v>0</v>
      </c>
      <c r="AB2207" s="228" t="str">
        <f t="shared" si="32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4"/>
        <v>0</v>
      </c>
      <c r="AB2208" s="228" t="str">
        <f t="shared" si="32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4"/>
        <v>0</v>
      </c>
      <c r="AB2209" s="228" t="str">
        <f t="shared" si="32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4"/>
        <v>0</v>
      </c>
      <c r="AB2210" s="228" t="str">
        <f t="shared" si="32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4"/>
        <v>0</v>
      </c>
      <c r="AB2211" s="228" t="str">
        <f t="shared" si="32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4"/>
        <v>0</v>
      </c>
      <c r="AB2212" s="228" t="str">
        <f t="shared" si="32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4"/>
        <v>0</v>
      </c>
      <c r="AB2213" s="228" t="str">
        <f t="shared" si="32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4"/>
        <v>0</v>
      </c>
      <c r="AB2214" s="228" t="str">
        <f t="shared" si="32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4"/>
        <v>0</v>
      </c>
      <c r="AB2215" s="228" t="str">
        <f t="shared" si="32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4"/>
        <v>0</v>
      </c>
      <c r="AB2216" s="228" t="str">
        <f t="shared" si="32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4"/>
        <v>0</v>
      </c>
      <c r="AB2217" s="228" t="str">
        <f t="shared" si="32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4"/>
        <v>0</v>
      </c>
      <c r="AB2218" s="228" t="str">
        <f t="shared" si="32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4"/>
        <v>0</v>
      </c>
      <c r="AB2219" s="228" t="str">
        <f t="shared" si="32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4"/>
        <v>0</v>
      </c>
      <c r="AB2220" s="228" t="str">
        <f t="shared" si="32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4"/>
        <v>0</v>
      </c>
      <c r="AB2221" s="228" t="str">
        <f t="shared" si="32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4"/>
        <v>0</v>
      </c>
      <c r="AB2222" s="228" t="str">
        <f t="shared" si="32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4"/>
        <v>0</v>
      </c>
      <c r="AB2223" s="228" t="str">
        <f t="shared" si="32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4"/>
        <v>0</v>
      </c>
      <c r="AB2224" s="228" t="str">
        <f t="shared" si="32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4"/>
        <v>0</v>
      </c>
      <c r="AB2225" s="228" t="str">
        <f t="shared" si="32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4"/>
        <v>0</v>
      </c>
      <c r="AB2226" s="228" t="str">
        <f t="shared" si="32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4"/>
        <v>0</v>
      </c>
      <c r="AB2227" s="228" t="str">
        <f t="shared" si="32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4"/>
        <v>0</v>
      </c>
      <c r="AB2228" s="228" t="str">
        <f t="shared" si="32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4"/>
        <v>0</v>
      </c>
      <c r="AB2229" s="228" t="str">
        <f t="shared" si="32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4"/>
        <v>0</v>
      </c>
      <c r="AB2230" s="228" t="str">
        <f t="shared" si="32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4"/>
        <v>0</v>
      </c>
      <c r="AB2231" s="228" t="str">
        <f t="shared" si="32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4"/>
        <v>0</v>
      </c>
      <c r="AB2232" s="228" t="str">
        <f t="shared" si="32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4"/>
        <v>0</v>
      </c>
      <c r="AB2233" s="228" t="str">
        <f t="shared" si="32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4"/>
        <v>0</v>
      </c>
      <c r="AB2234" s="228" t="str">
        <f t="shared" si="32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2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27">IF(AND(C2235="Smelter not listed",OR(LEN(D2235)=0,LEN(E2235)=0)),1,0)</f>
        <v>0</v>
      </c>
      <c r="AB2235" s="228" t="str">
        <f t="shared" ref="AB2235" si="32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30">IF(AND(C2236="Smelter not listed",OR(LEN(D2236)=0,LEN(E2236)=0)),1,0)</f>
        <v>0</v>
      </c>
      <c r="AB2236" s="228" t="str">
        <f t="shared" ref="AB2236:AB2267" si="33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30"/>
        <v>0</v>
      </c>
      <c r="AB2237" s="228" t="str">
        <f t="shared" si="33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30"/>
        <v>0</v>
      </c>
      <c r="AB2238" s="228" t="str">
        <f t="shared" si="33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30"/>
        <v>0</v>
      </c>
      <c r="AB2239" s="228" t="str">
        <f t="shared" si="33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30"/>
        <v>0</v>
      </c>
      <c r="AB2240" s="228" t="str">
        <f t="shared" si="33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0"/>
        <v>0</v>
      </c>
      <c r="AB2241" s="228" t="str">
        <f t="shared" si="33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0"/>
        <v>0</v>
      </c>
      <c r="AB2242" s="228" t="str">
        <f t="shared" si="33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0"/>
        <v>0</v>
      </c>
      <c r="AB2243" s="228" t="str">
        <f t="shared" si="33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0"/>
        <v>0</v>
      </c>
      <c r="AB2244" s="228" t="str">
        <f t="shared" si="33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0"/>
        <v>0</v>
      </c>
      <c r="AB2245" s="228" t="str">
        <f t="shared" si="33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0"/>
        <v>0</v>
      </c>
      <c r="AB2246" s="228" t="str">
        <f t="shared" si="33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0"/>
        <v>0</v>
      </c>
      <c r="AB2247" s="228" t="str">
        <f t="shared" si="33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0"/>
        <v>0</v>
      </c>
      <c r="AB2248" s="228" t="str">
        <f t="shared" si="33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0"/>
        <v>0</v>
      </c>
      <c r="AB2249" s="228" t="str">
        <f t="shared" si="33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0"/>
        <v>0</v>
      </c>
      <c r="AB2250" s="228" t="str">
        <f t="shared" si="33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0"/>
        <v>0</v>
      </c>
      <c r="AB2251" s="228" t="str">
        <f t="shared" si="33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0"/>
        <v>0</v>
      </c>
      <c r="AB2252" s="228" t="str">
        <f t="shared" si="33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3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33">IF(AND(C2268="Smelter not listed",OR(LEN(D2268)=0,LEN(E2268)=0)),1,0)</f>
        <v>0</v>
      </c>
      <c r="AB2268" s="228" t="str">
        <f t="shared" ref="AB2268:AB2298" si="33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3"/>
        <v>0</v>
      </c>
      <c r="AB2269" s="228" t="str">
        <f t="shared" si="33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3"/>
        <v>0</v>
      </c>
      <c r="AB2270" s="228" t="str">
        <f t="shared" si="33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3"/>
        <v>0</v>
      </c>
      <c r="AB2271" s="228" t="str">
        <f t="shared" si="33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3"/>
        <v>0</v>
      </c>
      <c r="AB2272" s="228" t="str">
        <f t="shared" si="33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3"/>
        <v>0</v>
      </c>
      <c r="AB2273" s="228" t="str">
        <f t="shared" si="33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3"/>
        <v>0</v>
      </c>
      <c r="AB2274" s="228" t="str">
        <f t="shared" si="33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3"/>
        <v>0</v>
      </c>
      <c r="AB2275" s="228" t="str">
        <f t="shared" si="33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3"/>
        <v>0</v>
      </c>
      <c r="AB2276" s="228" t="str">
        <f t="shared" si="33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3"/>
        <v>0</v>
      </c>
      <c r="AB2277" s="228" t="str">
        <f t="shared" si="33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3"/>
        <v>0</v>
      </c>
      <c r="AB2278" s="228" t="str">
        <f t="shared" si="33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3"/>
        <v>0</v>
      </c>
      <c r="AB2279" s="228" t="str">
        <f t="shared" si="33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3"/>
        <v>0</v>
      </c>
      <c r="AB2280" s="228" t="str">
        <f t="shared" si="33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3"/>
        <v>0</v>
      </c>
      <c r="AB2281" s="228" t="str">
        <f t="shared" si="33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3"/>
        <v>0</v>
      </c>
      <c r="AB2282" s="228" t="str">
        <f t="shared" si="33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3"/>
        <v>0</v>
      </c>
      <c r="AB2283" s="228" t="str">
        <f t="shared" si="33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3"/>
        <v>0</v>
      </c>
      <c r="AB2284" s="228" t="str">
        <f t="shared" si="33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3"/>
        <v>0</v>
      </c>
      <c r="AB2285" s="228" t="str">
        <f t="shared" si="33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3"/>
        <v>0</v>
      </c>
      <c r="AB2286" s="228" t="str">
        <f t="shared" si="33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3"/>
        <v>0</v>
      </c>
      <c r="AB2287" s="228" t="str">
        <f t="shared" si="33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3"/>
        <v>0</v>
      </c>
      <c r="AB2288" s="228" t="str">
        <f t="shared" si="33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3"/>
        <v>0</v>
      </c>
      <c r="AB2289" s="228" t="str">
        <f t="shared" si="33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3"/>
        <v>0</v>
      </c>
      <c r="AB2290" s="228" t="str">
        <f t="shared" si="33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3"/>
        <v>0</v>
      </c>
      <c r="AB2291" s="228" t="str">
        <f t="shared" si="33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3"/>
        <v>0</v>
      </c>
      <c r="AB2292" s="228" t="str">
        <f t="shared" si="33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3"/>
        <v>0</v>
      </c>
      <c r="AB2293" s="228" t="str">
        <f t="shared" si="33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3"/>
        <v>0</v>
      </c>
      <c r="AB2294" s="228" t="str">
        <f t="shared" si="33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3"/>
        <v>0</v>
      </c>
      <c r="AB2295" s="228" t="str">
        <f t="shared" si="33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3"/>
        <v>0</v>
      </c>
      <c r="AB2296" s="228" t="str">
        <f t="shared" si="33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3"/>
        <v>0</v>
      </c>
      <c r="AB2297" s="228" t="str">
        <f t="shared" si="33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3"/>
        <v>0</v>
      </c>
      <c r="AB2298" s="228" t="str">
        <f t="shared" si="33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3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36">IF(AND(C2299="Smelter not listed",OR(LEN(D2299)=0,LEN(E2299)=0)),1,0)</f>
        <v>0</v>
      </c>
      <c r="AB2299" s="228" t="str">
        <f t="shared" ref="AB2299" si="33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9">IF(AND(C2300="Smelter not listed",OR(LEN(D2300)=0,LEN(E2300)=0)),1,0)</f>
        <v>0</v>
      </c>
      <c r="AB2300" s="228" t="str">
        <f t="shared" ref="AB2300:AB2331" si="34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9"/>
        <v>0</v>
      </c>
      <c r="AB2301" s="228" t="str">
        <f t="shared" si="34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9"/>
        <v>0</v>
      </c>
      <c r="AB2302" s="228" t="str">
        <f t="shared" si="34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9"/>
        <v>0</v>
      </c>
      <c r="AB2303" s="228" t="str">
        <f t="shared" si="34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9"/>
        <v>0</v>
      </c>
      <c r="AB2304" s="228" t="str">
        <f t="shared" si="34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9"/>
        <v>0</v>
      </c>
      <c r="AB2305" s="228" t="str">
        <f t="shared" si="34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9"/>
        <v>0</v>
      </c>
      <c r="AB2306" s="228" t="str">
        <f t="shared" si="34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9"/>
        <v>0</v>
      </c>
      <c r="AB2307" s="228" t="str">
        <f t="shared" si="34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9"/>
        <v>0</v>
      </c>
      <c r="AB2308" s="228" t="str">
        <f t="shared" si="34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9"/>
        <v>0</v>
      </c>
      <c r="AB2309" s="228" t="str">
        <f t="shared" si="34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9"/>
        <v>0</v>
      </c>
      <c r="AB2310" s="228" t="str">
        <f t="shared" si="34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9"/>
        <v>0</v>
      </c>
      <c r="AB2311" s="228" t="str">
        <f t="shared" si="34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9"/>
        <v>0</v>
      </c>
      <c r="AB2312" s="228" t="str">
        <f t="shared" si="34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9"/>
        <v>0</v>
      </c>
      <c r="AB2313" s="228" t="str">
        <f t="shared" si="34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9"/>
        <v>0</v>
      </c>
      <c r="AB2314" s="228" t="str">
        <f t="shared" si="34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9"/>
        <v>0</v>
      </c>
      <c r="AB2315" s="228" t="str">
        <f t="shared" si="34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9"/>
        <v>0</v>
      </c>
      <c r="AB2316" s="228" t="str">
        <f t="shared" si="34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4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42">IF(AND(C2332="Smelter not listed",OR(LEN(D2332)=0,LEN(E2332)=0)),1,0)</f>
        <v>0</v>
      </c>
      <c r="AB2332" s="228" t="str">
        <f t="shared" ref="AB2332:AB2362" si="34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2"/>
        <v>0</v>
      </c>
      <c r="AB2333" s="228" t="str">
        <f t="shared" si="34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2"/>
        <v>0</v>
      </c>
      <c r="AB2334" s="228" t="str">
        <f t="shared" si="34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2"/>
        <v>0</v>
      </c>
      <c r="AB2335" s="228" t="str">
        <f t="shared" si="34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2"/>
        <v>0</v>
      </c>
      <c r="AB2336" s="228" t="str">
        <f t="shared" si="34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2"/>
        <v>0</v>
      </c>
      <c r="AB2337" s="228" t="str">
        <f t="shared" si="34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2"/>
        <v>0</v>
      </c>
      <c r="AB2338" s="228" t="str">
        <f t="shared" si="34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2"/>
        <v>0</v>
      </c>
      <c r="AB2339" s="228" t="str">
        <f t="shared" si="34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2"/>
        <v>0</v>
      </c>
      <c r="AB2340" s="228" t="str">
        <f t="shared" si="34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2"/>
        <v>0</v>
      </c>
      <c r="AB2341" s="228" t="str">
        <f t="shared" si="34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2"/>
        <v>0</v>
      </c>
      <c r="AB2342" s="228" t="str">
        <f t="shared" si="34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2"/>
        <v>0</v>
      </c>
      <c r="AB2343" s="228" t="str">
        <f t="shared" si="34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2"/>
        <v>0</v>
      </c>
      <c r="AB2344" s="228" t="str">
        <f t="shared" si="34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2"/>
        <v>0</v>
      </c>
      <c r="AB2345" s="228" t="str">
        <f t="shared" si="34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2"/>
        <v>0</v>
      </c>
      <c r="AB2346" s="228" t="str">
        <f t="shared" si="34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2"/>
        <v>0</v>
      </c>
      <c r="AB2347" s="228" t="str">
        <f t="shared" si="34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2"/>
        <v>0</v>
      </c>
      <c r="AB2348" s="228" t="str">
        <f t="shared" si="34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2"/>
        <v>0</v>
      </c>
      <c r="AB2349" s="228" t="str">
        <f t="shared" si="34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2"/>
        <v>0</v>
      </c>
      <c r="AB2350" s="228" t="str">
        <f t="shared" si="34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2"/>
        <v>0</v>
      </c>
      <c r="AB2351" s="228" t="str">
        <f t="shared" si="34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2"/>
        <v>0</v>
      </c>
      <c r="AB2352" s="228" t="str">
        <f t="shared" si="34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2"/>
        <v>0</v>
      </c>
      <c r="AB2353" s="228" t="str">
        <f t="shared" si="34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2"/>
        <v>0</v>
      </c>
      <c r="AB2354" s="228" t="str">
        <f t="shared" si="34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2"/>
        <v>0</v>
      </c>
      <c r="AB2355" s="228" t="str">
        <f t="shared" si="34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2"/>
        <v>0</v>
      </c>
      <c r="AB2356" s="228" t="str">
        <f t="shared" si="34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2"/>
        <v>0</v>
      </c>
      <c r="AB2357" s="228" t="str">
        <f t="shared" si="34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2"/>
        <v>0</v>
      </c>
      <c r="AB2358" s="228" t="str">
        <f t="shared" si="34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2"/>
        <v>0</v>
      </c>
      <c r="AB2359" s="228" t="str">
        <f t="shared" si="34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2"/>
        <v>0</v>
      </c>
      <c r="AB2360" s="228" t="str">
        <f t="shared" si="34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2"/>
        <v>0</v>
      </c>
      <c r="AB2361" s="228" t="str">
        <f t="shared" si="34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2"/>
        <v>0</v>
      </c>
      <c r="AB2362" s="228" t="str">
        <f t="shared" si="34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4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45">IF(AND(C2363="Smelter not listed",OR(LEN(D2363)=0,LEN(E2363)=0)),1,0)</f>
        <v>0</v>
      </c>
      <c r="AB2363" s="228" t="str">
        <f t="shared" ref="AB2363" si="34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4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48">IF(AND(C2364="Smelter not listed",OR(LEN(D2364)=0,LEN(E2364)=0)),1,0)</f>
        <v>0</v>
      </c>
      <c r="AB2364" s="228" t="str">
        <f t="shared" ref="AB2364:AB2395" si="34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8"/>
        <v>0</v>
      </c>
      <c r="AB2365" s="228" t="str">
        <f t="shared" si="34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8"/>
        <v>0</v>
      </c>
      <c r="AB2366" s="228" t="str">
        <f t="shared" si="34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8"/>
        <v>0</v>
      </c>
      <c r="AB2367" s="228" t="str">
        <f t="shared" si="34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8"/>
        <v>0</v>
      </c>
      <c r="AB2368" s="228" t="str">
        <f t="shared" si="34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8"/>
        <v>0</v>
      </c>
      <c r="AB2369" s="228" t="str">
        <f t="shared" si="34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8"/>
        <v>0</v>
      </c>
      <c r="AB2370" s="228" t="str">
        <f t="shared" si="34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8"/>
        <v>0</v>
      </c>
      <c r="AB2371" s="228" t="str">
        <f t="shared" si="34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8"/>
        <v>0</v>
      </c>
      <c r="AB2372" s="228" t="str">
        <f t="shared" si="34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8"/>
        <v>0</v>
      </c>
      <c r="AB2373" s="228" t="str">
        <f t="shared" si="34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8"/>
        <v>0</v>
      </c>
      <c r="AB2374" s="228" t="str">
        <f t="shared" si="34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8"/>
        <v>0</v>
      </c>
      <c r="AB2375" s="228" t="str">
        <f t="shared" si="34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8"/>
        <v>0</v>
      </c>
      <c r="AB2376" s="228" t="str">
        <f t="shared" si="34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8"/>
        <v>0</v>
      </c>
      <c r="AB2377" s="228" t="str">
        <f t="shared" si="34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8"/>
        <v>0</v>
      </c>
      <c r="AB2378" s="228" t="str">
        <f t="shared" si="34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8"/>
        <v>0</v>
      </c>
      <c r="AB2379" s="228" t="str">
        <f t="shared" si="34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8"/>
        <v>0</v>
      </c>
      <c r="AB2380" s="228" t="str">
        <f t="shared" si="34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8"/>
        <v>0</v>
      </c>
      <c r="AB2381" s="228" t="str">
        <f t="shared" si="34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8"/>
        <v>0</v>
      </c>
      <c r="AB2382" s="228" t="str">
        <f t="shared" si="34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8"/>
        <v>0</v>
      </c>
      <c r="AB2383" s="228" t="str">
        <f t="shared" si="34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8"/>
        <v>0</v>
      </c>
      <c r="AB2384" s="228" t="str">
        <f t="shared" si="34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8"/>
        <v>0</v>
      </c>
      <c r="AB2385" s="228" t="str">
        <f t="shared" si="34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8"/>
        <v>0</v>
      </c>
      <c r="AB2386" s="228" t="str">
        <f t="shared" si="34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8"/>
        <v>0</v>
      </c>
      <c r="AB2387" s="228" t="str">
        <f t="shared" si="34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8"/>
        <v>0</v>
      </c>
      <c r="AB2388" s="228" t="str">
        <f t="shared" si="34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8"/>
        <v>0</v>
      </c>
      <c r="AB2389" s="228" t="str">
        <f t="shared" si="34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8"/>
        <v>0</v>
      </c>
      <c r="AB2390" s="228" t="str">
        <f t="shared" si="34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8"/>
        <v>0</v>
      </c>
      <c r="AB2391" s="228" t="str">
        <f t="shared" si="34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8"/>
        <v>0</v>
      </c>
      <c r="AB2392" s="228" t="str">
        <f t="shared" si="34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8"/>
        <v>0</v>
      </c>
      <c r="AB2393" s="228" t="str">
        <f t="shared" si="34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8"/>
        <v>0</v>
      </c>
      <c r="AB2394" s="228" t="str">
        <f t="shared" si="34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8"/>
        <v>0</v>
      </c>
      <c r="AB2395" s="228" t="str">
        <f t="shared" si="34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5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51">IF(AND(C2396="Smelter not listed",OR(LEN(D2396)=0,LEN(E2396)=0)),1,0)</f>
        <v>0</v>
      </c>
      <c r="AB2396" s="228" t="str">
        <f t="shared" ref="AB2396:AB2426" si="35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5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51"/>
        <v>0</v>
      </c>
      <c r="AB2397" s="228" t="str">
        <f t="shared" si="35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5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51"/>
        <v>0</v>
      </c>
      <c r="AB2398" s="228" t="str">
        <f t="shared" si="35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5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51"/>
        <v>0</v>
      </c>
      <c r="AB2399" s="228" t="str">
        <f t="shared" si="35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5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51"/>
        <v>0</v>
      </c>
      <c r="AB2400" s="228" t="str">
        <f t="shared" si="35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5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51"/>
        <v>0</v>
      </c>
      <c r="AB2401" s="228" t="str">
        <f t="shared" si="35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5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51"/>
        <v>0</v>
      </c>
      <c r="AB2402" s="228" t="str">
        <f t="shared" si="35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5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51"/>
        <v>0</v>
      </c>
      <c r="AB2403" s="228" t="str">
        <f t="shared" si="35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5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51"/>
        <v>0</v>
      </c>
      <c r="AB2404" s="228" t="str">
        <f t="shared" si="35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5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51"/>
        <v>0</v>
      </c>
      <c r="AB2405" s="228" t="str">
        <f t="shared" si="35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5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51"/>
        <v>0</v>
      </c>
      <c r="AB2406" s="228" t="str">
        <f t="shared" si="35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5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51"/>
        <v>0</v>
      </c>
      <c r="AB2407" s="228" t="str">
        <f t="shared" si="35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5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51"/>
        <v>0</v>
      </c>
      <c r="AB2408" s="228" t="str">
        <f t="shared" si="35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5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51"/>
        <v>0</v>
      </c>
      <c r="AB2409" s="228" t="str">
        <f t="shared" si="35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5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51"/>
        <v>0</v>
      </c>
      <c r="AB2410" s="228" t="str">
        <f t="shared" si="35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5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51"/>
        <v>0</v>
      </c>
      <c r="AB2411" s="228" t="str">
        <f t="shared" si="35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5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51"/>
        <v>0</v>
      </c>
      <c r="AB2412" s="228" t="str">
        <f t="shared" si="35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5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51"/>
        <v>0</v>
      </c>
      <c r="AB2413" s="228" t="str">
        <f t="shared" si="35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5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51"/>
        <v>0</v>
      </c>
      <c r="AB2414" s="228" t="str">
        <f t="shared" si="35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5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51"/>
        <v>0</v>
      </c>
      <c r="AB2415" s="228" t="str">
        <f t="shared" si="35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5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51"/>
        <v>0</v>
      </c>
      <c r="AB2416" s="228" t="str">
        <f t="shared" si="35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51"/>
        <v>0</v>
      </c>
      <c r="AB2417" s="228" t="str">
        <f t="shared" si="35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51"/>
        <v>0</v>
      </c>
      <c r="AB2418" s="228" t="str">
        <f t="shared" si="35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1"/>
        <v>0</v>
      </c>
      <c r="AB2419" s="228" t="str">
        <f t="shared" si="35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1"/>
        <v>0</v>
      </c>
      <c r="AB2420" s="228" t="str">
        <f t="shared" si="35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1"/>
        <v>0</v>
      </c>
      <c r="AB2421" s="228" t="str">
        <f t="shared" si="35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1"/>
        <v>0</v>
      </c>
      <c r="AB2422" s="228" t="str">
        <f t="shared" si="35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1"/>
        <v>0</v>
      </c>
      <c r="AB2423" s="228" t="str">
        <f t="shared" si="35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1"/>
        <v>0</v>
      </c>
      <c r="AB2424" s="228" t="str">
        <f t="shared" si="35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1"/>
        <v>0</v>
      </c>
      <c r="AB2425" s="228" t="str">
        <f t="shared" si="35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1"/>
        <v>0</v>
      </c>
      <c r="AB2426" s="228" t="str">
        <f t="shared" si="35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5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54">IF(AND(C2427="Smelter not listed",OR(LEN(D2427)=0,LEN(E2427)=0)),1,0)</f>
        <v>0</v>
      </c>
      <c r="AB2427" s="228" t="str">
        <f t="shared" ref="AB2427" si="35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5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57">IF(AND(C2428="Smelter not listed",OR(LEN(D2428)=0,LEN(E2428)=0)),1,0)</f>
        <v>0</v>
      </c>
      <c r="AB2428" s="228" t="str">
        <f t="shared" ref="AB2428:AB2459" si="35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7"/>
        <v>0</v>
      </c>
      <c r="AB2429" s="228" t="str">
        <f t="shared" si="35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7"/>
        <v>0</v>
      </c>
      <c r="AB2430" s="228" t="str">
        <f t="shared" si="35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7"/>
        <v>0</v>
      </c>
      <c r="AB2431" s="228" t="str">
        <f t="shared" si="35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7"/>
        <v>0</v>
      </c>
      <c r="AB2432" s="228" t="str">
        <f t="shared" si="35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7"/>
        <v>0</v>
      </c>
      <c r="AB2433" s="228" t="str">
        <f t="shared" si="35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7"/>
        <v>0</v>
      </c>
      <c r="AB2434" s="228" t="str">
        <f t="shared" si="35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7"/>
        <v>0</v>
      </c>
      <c r="AB2435" s="228" t="str">
        <f t="shared" si="35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7"/>
        <v>0</v>
      </c>
      <c r="AB2436" s="228" t="str">
        <f t="shared" si="35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7"/>
        <v>0</v>
      </c>
      <c r="AB2437" s="228" t="str">
        <f t="shared" si="35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7"/>
        <v>0</v>
      </c>
      <c r="AB2438" s="228" t="str">
        <f t="shared" si="35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7"/>
        <v>0</v>
      </c>
      <c r="AB2439" s="228" t="str">
        <f t="shared" si="35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7"/>
        <v>0</v>
      </c>
      <c r="AB2440" s="228" t="str">
        <f t="shared" si="35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7"/>
        <v>0</v>
      </c>
      <c r="AB2441" s="228" t="str">
        <f t="shared" si="35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7"/>
        <v>0</v>
      </c>
      <c r="AB2442" s="228" t="str">
        <f t="shared" si="35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7"/>
        <v>0</v>
      </c>
      <c r="AB2443" s="228" t="str">
        <f t="shared" si="35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7"/>
        <v>0</v>
      </c>
      <c r="AB2444" s="228" t="str">
        <f t="shared" si="35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7"/>
        <v>0</v>
      </c>
      <c r="AB2445" s="228" t="str">
        <f t="shared" si="35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7"/>
        <v>0</v>
      </c>
      <c r="AB2446" s="228" t="str">
        <f t="shared" si="35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7"/>
        <v>0</v>
      </c>
      <c r="AB2447" s="228" t="str">
        <f t="shared" si="35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7"/>
        <v>0</v>
      </c>
      <c r="AB2448" s="228" t="str">
        <f t="shared" si="35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7"/>
        <v>0</v>
      </c>
      <c r="AB2449" s="228" t="str">
        <f t="shared" si="35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7"/>
        <v>0</v>
      </c>
      <c r="AB2450" s="228" t="str">
        <f t="shared" si="35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7"/>
        <v>0</v>
      </c>
      <c r="AB2451" s="228" t="str">
        <f t="shared" si="35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7"/>
        <v>0</v>
      </c>
      <c r="AB2452" s="228" t="str">
        <f t="shared" si="35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7"/>
        <v>0</v>
      </c>
      <c r="AB2453" s="228" t="str">
        <f t="shared" si="35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7"/>
        <v>0</v>
      </c>
      <c r="AB2454" s="228" t="str">
        <f t="shared" si="35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7"/>
        <v>0</v>
      </c>
      <c r="AB2455" s="228" t="str">
        <f t="shared" si="35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7"/>
        <v>0</v>
      </c>
      <c r="AB2456" s="228" t="str">
        <f t="shared" si="35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7"/>
        <v>0</v>
      </c>
      <c r="AB2457" s="228" t="str">
        <f t="shared" si="35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7"/>
        <v>0</v>
      </c>
      <c r="AB2458" s="228" t="str">
        <f t="shared" si="35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7"/>
        <v>0</v>
      </c>
      <c r="AB2459" s="228" t="str">
        <f t="shared" si="35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60">IF(AND(C2460="Smelter not listed",OR(LEN(D2460)=0,LEN(E2460)=0)),1,0)</f>
        <v>0</v>
      </c>
      <c r="AB2460" s="228" t="str">
        <f t="shared" ref="AB2460:AB2490" si="36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60"/>
        <v>0</v>
      </c>
      <c r="AB2461" s="228" t="str">
        <f t="shared" si="36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60"/>
        <v>0</v>
      </c>
      <c r="AB2462" s="228" t="str">
        <f t="shared" si="36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60"/>
        <v>0</v>
      </c>
      <c r="AB2463" s="228" t="str">
        <f t="shared" si="36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60"/>
        <v>0</v>
      </c>
      <c r="AB2464" s="228" t="str">
        <f t="shared" si="36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60"/>
        <v>0</v>
      </c>
      <c r="AB2465" s="228" t="str">
        <f t="shared" si="36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60"/>
        <v>0</v>
      </c>
      <c r="AB2466" s="228" t="str">
        <f t="shared" si="36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60"/>
        <v>0</v>
      </c>
      <c r="AB2467" s="228" t="str">
        <f t="shared" si="36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60"/>
        <v>0</v>
      </c>
      <c r="AB2468" s="228" t="str">
        <f t="shared" si="36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60"/>
        <v>0</v>
      </c>
      <c r="AB2469" s="228" t="str">
        <f t="shared" si="36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60"/>
        <v>0</v>
      </c>
      <c r="AB2470" s="228" t="str">
        <f t="shared" si="36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60"/>
        <v>0</v>
      </c>
      <c r="AB2471" s="228" t="str">
        <f t="shared" si="36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60"/>
        <v>0</v>
      </c>
      <c r="AB2472" s="228" t="str">
        <f t="shared" si="36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60"/>
        <v>0</v>
      </c>
      <c r="AB2473" s="228" t="str">
        <f t="shared" si="36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60"/>
        <v>0</v>
      </c>
      <c r="AB2474" s="228" t="str">
        <f t="shared" si="36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60"/>
        <v>0</v>
      </c>
      <c r="AB2475" s="228" t="str">
        <f t="shared" si="36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60"/>
        <v>0</v>
      </c>
      <c r="AB2476" s="228" t="str">
        <f t="shared" si="36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60"/>
        <v>0</v>
      </c>
      <c r="AB2477" s="228" t="str">
        <f t="shared" si="36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60"/>
        <v>0</v>
      </c>
      <c r="AB2478" s="228" t="str">
        <f t="shared" si="36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60"/>
        <v>0</v>
      </c>
      <c r="AB2479" s="228" t="str">
        <f t="shared" si="36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60"/>
        <v>0</v>
      </c>
      <c r="AB2480" s="228" t="str">
        <f t="shared" si="36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60"/>
        <v>0</v>
      </c>
      <c r="AB2481" s="228" t="str">
        <f t="shared" si="36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60"/>
        <v>0</v>
      </c>
      <c r="AB2482" s="228" t="str">
        <f t="shared" si="36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60"/>
        <v>0</v>
      </c>
      <c r="AB2483" s="228" t="str">
        <f t="shared" si="36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60"/>
        <v>0</v>
      </c>
      <c r="AB2484" s="228" t="str">
        <f t="shared" si="36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60"/>
        <v>0</v>
      </c>
      <c r="AB2485" s="228" t="str">
        <f t="shared" si="36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60"/>
        <v>0</v>
      </c>
      <c r="AB2486" s="228" t="str">
        <f t="shared" si="36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60"/>
        <v>0</v>
      </c>
      <c r="AB2487" s="228" t="str">
        <f t="shared" si="36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60"/>
        <v>0</v>
      </c>
      <c r="AB2488" s="228" t="str">
        <f t="shared" si="36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60"/>
        <v>0</v>
      </c>
      <c r="AB2489" s="228" t="str">
        <f t="shared" si="36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60"/>
        <v>0</v>
      </c>
      <c r="AB2490" s="228" t="str">
        <f t="shared" si="36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6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60"/>
        <v>0</v>
      </c>
      <c r="AB2491" s="228" t="str">
        <f t="shared" ref="AB2491" si="36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6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6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6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6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6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6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6 B56:B2504">
    <cfRule type="expression" dxfId="115" priority="93" stopIfTrue="1">
      <formula>IF(B5="",TRUE)</formula>
    </cfRule>
    <cfRule type="expression" dxfId="114" priority="94" stopIfTrue="1">
      <formula>IF(AND(COUNTIF(MetalSmelter,B5&amp;C5)=0,LEN(C5)&gt;0),TRUE,FALSE)</formula>
    </cfRule>
  </conditionalFormatting>
  <conditionalFormatting sqref="C5:C6 C56:C2504">
    <cfRule type="expression" dxfId="113" priority="101" stopIfTrue="1">
      <formula>IF(AND(B5&lt;&gt;"",C5=""),TRUE)</formula>
    </cfRule>
  </conditionalFormatting>
  <conditionalFormatting sqref="D5:D6 D56:D2504">
    <cfRule type="expression" dxfId="112" priority="105" stopIfTrue="1">
      <formula>IF(AND(LEN($C5)&gt;0,AND($C5&lt;&gt;"Smelter Not Listed",ISBLANK($D5))),1,0)</formula>
    </cfRule>
    <cfRule type="expression" dxfId="111" priority="112" stopIfTrue="1">
      <formula>IF(AND(D5="",$C5=$X$4),TRUE)</formula>
    </cfRule>
    <cfRule type="expression" dxfId="110" priority="113" stopIfTrue="1">
      <formula>IF(FIND("!",D5),TRUE)</formula>
    </cfRule>
  </conditionalFormatting>
  <conditionalFormatting sqref="E5:E6 R5:R6 R56:R2504 E56:E2504">
    <cfRule type="expression" dxfId="109" priority="99" stopIfTrue="1">
      <formula>IF(AND(E5="",$C5=$X$4),TRUE)</formula>
    </cfRule>
    <cfRule type="expression" dxfId="108" priority="100" stopIfTrue="1">
      <formula>IF(FIND("!",E5),TRUE)</formula>
    </cfRule>
  </conditionalFormatting>
  <conditionalFormatting sqref="F5:F6 F56:F2504">
    <cfRule type="expression" dxfId="107" priority="97" stopIfTrue="1">
      <formula>IF(AND(LEN($A5)&gt;0,$A5&lt;&gt;$F5),TRUE,FALSE)</formula>
    </cfRule>
  </conditionalFormatting>
  <conditionalFormatting sqref="G5:G6 G56:G2504">
    <cfRule type="expression" dxfId="106" priority="114" stopIfTrue="1">
      <formula>IF(FIND("Enter smelter details",G5),TRUE)</formula>
    </cfRule>
  </conditionalFormatting>
  <conditionalFormatting sqref="R9:R10">
    <cfRule type="expression" dxfId="105" priority="91" stopIfTrue="1">
      <formula>IF(AND(R9="",$C9=$X$4),TRUE)</formula>
    </cfRule>
    <cfRule type="expression" dxfId="104" priority="92" stopIfTrue="1">
      <formula>IF(FIND("!",R9),TRUE)</formula>
    </cfRule>
  </conditionalFormatting>
  <conditionalFormatting sqref="B11:B17">
    <cfRule type="expression" dxfId="103" priority="83" stopIfTrue="1">
      <formula>IF(B11="",TRUE)</formula>
    </cfRule>
    <cfRule type="expression" dxfId="102" priority="86" stopIfTrue="1">
      <formula>IF(AND(COUNTIF(MetalSmelter,B11&amp;C11)=0,LEN(C11)&gt;0),TRUE,FALSE)</formula>
    </cfRule>
  </conditionalFormatting>
  <conditionalFormatting sqref="C11:C17">
    <cfRule type="expression" dxfId="101" priority="81" stopIfTrue="1">
      <formula>IF(AND(B11&lt;&gt;"",C11=""),TRUE)</formula>
    </cfRule>
  </conditionalFormatting>
  <conditionalFormatting sqref="D11:D17">
    <cfRule type="expression" dxfId="100" priority="87" stopIfTrue="1">
      <formula>IF(AND(LEN($C11)&gt;0,AND($C11&lt;&gt;"Smelter Not Listed",ISBLANK($D11))),1,0)</formula>
    </cfRule>
    <cfRule type="expression" dxfId="99" priority="88" stopIfTrue="1">
      <formula>IF(AND(D11="",$C11=$X$4),TRUE)</formula>
    </cfRule>
    <cfRule type="expression" dxfId="98" priority="89" stopIfTrue="1">
      <formula>IF(FIND("!",D11),TRUE)</formula>
    </cfRule>
  </conditionalFormatting>
  <conditionalFormatting sqref="E11:E17 R11:R20">
    <cfRule type="expression" dxfId="97" priority="84" stopIfTrue="1">
      <formula>IF(AND(E11="",$C11=$X$4),TRUE)</formula>
    </cfRule>
    <cfRule type="expression" dxfId="96" priority="85" stopIfTrue="1">
      <formula>IF(FIND("!",E11),TRUE)</formula>
    </cfRule>
  </conditionalFormatting>
  <conditionalFormatting sqref="F11:F17">
    <cfRule type="expression" dxfId="95" priority="82" stopIfTrue="1">
      <formula>IF(AND(LEN($A11)&gt;0,$A11&lt;&gt;$F11),TRUE,FALSE)</formula>
    </cfRule>
  </conditionalFormatting>
  <conditionalFormatting sqref="G11:G17">
    <cfRule type="expression" dxfId="94" priority="90" stopIfTrue="1">
      <formula>IF(FIND("Enter smelter details",G11),TRUE)</formula>
    </cfRule>
  </conditionalFormatting>
  <conditionalFormatting sqref="B43">
    <cfRule type="expression" dxfId="93" priority="73" stopIfTrue="1">
      <formula>IF(B43="",TRUE)</formula>
    </cfRule>
    <cfRule type="expression" dxfId="92" priority="76" stopIfTrue="1">
      <formula>IF(AND(COUNTIF(MetalSmelter,B43&amp;C43)=0,LEN(C43)&gt;0),TRUE,FALSE)</formula>
    </cfRule>
  </conditionalFormatting>
  <conditionalFormatting sqref="C43">
    <cfRule type="expression" dxfId="91" priority="71" stopIfTrue="1">
      <formula>IF(AND(B43&lt;&gt;"",C43=""),TRUE)</formula>
    </cfRule>
  </conditionalFormatting>
  <conditionalFormatting sqref="D43">
    <cfRule type="expression" dxfId="90" priority="77" stopIfTrue="1">
      <formula>IF(AND(LEN($C43)&gt;0,AND($C43&lt;&gt;"Smelter Not Listed",ISBLANK($D43))),1,0)</formula>
    </cfRule>
    <cfRule type="expression" dxfId="89" priority="78" stopIfTrue="1">
      <formula>IF(AND(D43="",$C43=$X$4),TRUE)</formula>
    </cfRule>
    <cfRule type="expression" dxfId="88" priority="79" stopIfTrue="1">
      <formula>IF(FIND("!",D43),TRUE)</formula>
    </cfRule>
  </conditionalFormatting>
  <conditionalFormatting sqref="E43 R43">
    <cfRule type="expression" dxfId="87" priority="74" stopIfTrue="1">
      <formula>IF(AND(E43="",$C43=$X$4),TRUE)</formula>
    </cfRule>
    <cfRule type="expression" dxfId="86" priority="75" stopIfTrue="1">
      <formula>IF(FIND("!",E43),TRUE)</formula>
    </cfRule>
  </conditionalFormatting>
  <conditionalFormatting sqref="F43">
    <cfRule type="expression" dxfId="85" priority="72" stopIfTrue="1">
      <formula>IF(AND(LEN($A43)&gt;0,$A43&lt;&gt;$F43),TRUE,FALSE)</formula>
    </cfRule>
  </conditionalFormatting>
  <conditionalFormatting sqref="G43">
    <cfRule type="expression" dxfId="84" priority="80" stopIfTrue="1">
      <formula>IF(FIND("Enter smelter details",G43),TRUE)</formula>
    </cfRule>
  </conditionalFormatting>
  <conditionalFormatting sqref="B44">
    <cfRule type="expression" dxfId="83" priority="63" stopIfTrue="1">
      <formula>IF(B44="",TRUE)</formula>
    </cfRule>
    <cfRule type="expression" dxfId="82" priority="66" stopIfTrue="1">
      <formula>IF(AND(COUNTIF(MetalSmelter,B44&amp;C44)=0,LEN(C44)&gt;0),TRUE,FALSE)</formula>
    </cfRule>
  </conditionalFormatting>
  <conditionalFormatting sqref="C44">
    <cfRule type="expression" dxfId="81" priority="61" stopIfTrue="1">
      <formula>IF(AND(B44&lt;&gt;"",C44=""),TRUE)</formula>
    </cfRule>
  </conditionalFormatting>
  <conditionalFormatting sqref="D44">
    <cfRule type="expression" dxfId="80" priority="67" stopIfTrue="1">
      <formula>IF(AND(LEN($C44)&gt;0,AND($C44&lt;&gt;"Smelter Not Listed",ISBLANK($D44))),1,0)</formula>
    </cfRule>
    <cfRule type="expression" dxfId="79" priority="68" stopIfTrue="1">
      <formula>IF(AND(D44="",$C44=$X$4),TRUE)</formula>
    </cfRule>
    <cfRule type="expression" dxfId="78" priority="69" stopIfTrue="1">
      <formula>IF(FIND("!",D44),TRUE)</formula>
    </cfRule>
  </conditionalFormatting>
  <conditionalFormatting sqref="E44 R44">
    <cfRule type="expression" dxfId="77" priority="64" stopIfTrue="1">
      <formula>IF(AND(E44="",$C44=$X$4),TRUE)</formula>
    </cfRule>
    <cfRule type="expression" dxfId="76" priority="65" stopIfTrue="1">
      <formula>IF(FIND("!",E44),TRUE)</formula>
    </cfRule>
  </conditionalFormatting>
  <conditionalFormatting sqref="F44">
    <cfRule type="expression" dxfId="75" priority="62" stopIfTrue="1">
      <formula>IF(AND(LEN($A44)&gt;0,$A44&lt;&gt;$F44),TRUE,FALSE)</formula>
    </cfRule>
  </conditionalFormatting>
  <conditionalFormatting sqref="G44">
    <cfRule type="expression" dxfId="74" priority="70" stopIfTrue="1">
      <formula>IF(FIND("Enter smelter details",G44),TRUE)</formula>
    </cfRule>
  </conditionalFormatting>
  <conditionalFormatting sqref="B45">
    <cfRule type="expression" dxfId="73" priority="53" stopIfTrue="1">
      <formula>IF(B45="",TRUE)</formula>
    </cfRule>
    <cfRule type="expression" dxfId="72" priority="56" stopIfTrue="1">
      <formula>IF(AND(COUNTIF(MetalSmelter,B45&amp;C45)=0,LEN(C45)&gt;0),TRUE,FALSE)</formula>
    </cfRule>
  </conditionalFormatting>
  <conditionalFormatting sqref="C45">
    <cfRule type="expression" dxfId="71" priority="51" stopIfTrue="1">
      <formula>IF(AND(B45&lt;&gt;"",C45=""),TRUE)</formula>
    </cfRule>
  </conditionalFormatting>
  <conditionalFormatting sqref="D45">
    <cfRule type="expression" dxfId="70" priority="57" stopIfTrue="1">
      <formula>IF(AND(LEN($C45)&gt;0,AND($C45&lt;&gt;"Smelter Not Listed",ISBLANK($D45))),1,0)</formula>
    </cfRule>
    <cfRule type="expression" dxfId="69" priority="58" stopIfTrue="1">
      <formula>IF(AND(D45="",$C45=$X$4),TRUE)</formula>
    </cfRule>
    <cfRule type="expression" dxfId="68" priority="59" stopIfTrue="1">
      <formula>IF(FIND("!",D45),TRUE)</formula>
    </cfRule>
  </conditionalFormatting>
  <conditionalFormatting sqref="E45 R45">
    <cfRule type="expression" dxfId="67" priority="54" stopIfTrue="1">
      <formula>IF(AND(E45="",$C45=$X$4),TRUE)</formula>
    </cfRule>
    <cfRule type="expression" dxfId="66" priority="55" stopIfTrue="1">
      <formula>IF(FIND("!",E45),TRUE)</formula>
    </cfRule>
  </conditionalFormatting>
  <conditionalFormatting sqref="F45">
    <cfRule type="expression" dxfId="65" priority="52" stopIfTrue="1">
      <formula>IF(AND(LEN($A45)&gt;0,$A45&lt;&gt;$F45),TRUE,FALSE)</formula>
    </cfRule>
  </conditionalFormatting>
  <conditionalFormatting sqref="G45">
    <cfRule type="expression" dxfId="64" priority="60" stopIfTrue="1">
      <formula>IF(FIND("Enter smelter details",G45),TRUE)</formula>
    </cfRule>
  </conditionalFormatting>
  <conditionalFormatting sqref="B46">
    <cfRule type="expression" dxfId="63" priority="43" stopIfTrue="1">
      <formula>IF(B46="",TRUE)</formula>
    </cfRule>
    <cfRule type="expression" dxfId="62" priority="46" stopIfTrue="1">
      <formula>IF(AND(COUNTIF(MetalSmelter,B46&amp;C46)=0,LEN(C46)&gt;0),TRUE,FALSE)</formula>
    </cfRule>
  </conditionalFormatting>
  <conditionalFormatting sqref="C46">
    <cfRule type="expression" dxfId="61" priority="41" stopIfTrue="1">
      <formula>IF(AND(B46&lt;&gt;"",C46=""),TRUE)</formula>
    </cfRule>
  </conditionalFormatting>
  <conditionalFormatting sqref="D46">
    <cfRule type="expression" dxfId="60" priority="47" stopIfTrue="1">
      <formula>IF(AND(LEN($C46)&gt;0,AND($C46&lt;&gt;"Smelter Not Listed",ISBLANK($D46))),1,0)</formula>
    </cfRule>
    <cfRule type="expression" dxfId="59" priority="48" stopIfTrue="1">
      <formula>IF(AND(D46="",$C46=$X$4),TRUE)</formula>
    </cfRule>
    <cfRule type="expression" dxfId="58" priority="49" stopIfTrue="1">
      <formula>IF(FIND("!",D46),TRUE)</formula>
    </cfRule>
  </conditionalFormatting>
  <conditionalFormatting sqref="E46 R46">
    <cfRule type="expression" dxfId="57" priority="44" stopIfTrue="1">
      <formula>IF(AND(E46="",$C46=$X$4),TRUE)</formula>
    </cfRule>
    <cfRule type="expression" dxfId="56" priority="45" stopIfTrue="1">
      <formula>IF(FIND("!",E46),TRUE)</formula>
    </cfRule>
  </conditionalFormatting>
  <conditionalFormatting sqref="F46">
    <cfRule type="expression" dxfId="55" priority="42" stopIfTrue="1">
      <formula>IF(AND(LEN($A46)&gt;0,$A46&lt;&gt;$F46),TRUE,FALSE)</formula>
    </cfRule>
  </conditionalFormatting>
  <conditionalFormatting sqref="G46">
    <cfRule type="expression" dxfId="54" priority="50" stopIfTrue="1">
      <formula>IF(FIND("Enter smelter details",G46),TRUE)</formula>
    </cfRule>
  </conditionalFormatting>
  <conditionalFormatting sqref="B47">
    <cfRule type="expression" dxfId="53" priority="33" stopIfTrue="1">
      <formula>IF(B47="",TRUE)</formula>
    </cfRule>
    <cfRule type="expression" dxfId="52" priority="36" stopIfTrue="1">
      <formula>IF(AND(COUNTIF(MetalSmelter,B47&amp;C47)=0,LEN(C47)&gt;0),TRUE,FALSE)</formula>
    </cfRule>
  </conditionalFormatting>
  <conditionalFormatting sqref="C47">
    <cfRule type="expression" dxfId="51" priority="31" stopIfTrue="1">
      <formula>IF(AND(B47&lt;&gt;"",C47=""),TRUE)</formula>
    </cfRule>
  </conditionalFormatting>
  <conditionalFormatting sqref="D47">
    <cfRule type="expression" dxfId="50" priority="37" stopIfTrue="1">
      <formula>IF(AND(LEN($C47)&gt;0,AND($C47&lt;&gt;"Smelter Not Listed",ISBLANK($D47))),1,0)</formula>
    </cfRule>
    <cfRule type="expression" dxfId="49" priority="38" stopIfTrue="1">
      <formula>IF(AND(D47="",$C47=$X$4),TRUE)</formula>
    </cfRule>
    <cfRule type="expression" dxfId="48" priority="39" stopIfTrue="1">
      <formula>IF(FIND("!",D47),TRUE)</formula>
    </cfRule>
  </conditionalFormatting>
  <conditionalFormatting sqref="E47 R47">
    <cfRule type="expression" dxfId="47" priority="34" stopIfTrue="1">
      <formula>IF(AND(E47="",$C47=$X$4),TRUE)</formula>
    </cfRule>
    <cfRule type="expression" dxfId="46" priority="35" stopIfTrue="1">
      <formula>IF(FIND("!",E47),TRUE)</formula>
    </cfRule>
  </conditionalFormatting>
  <conditionalFormatting sqref="F47">
    <cfRule type="expression" dxfId="45" priority="32" stopIfTrue="1">
      <formula>IF(AND(LEN($A47)&gt;0,$A47&lt;&gt;$F47),TRUE,FALSE)</formula>
    </cfRule>
  </conditionalFormatting>
  <conditionalFormatting sqref="G47">
    <cfRule type="expression" dxfId="44" priority="40" stopIfTrue="1">
      <formula>IF(FIND("Enter smelter details",G47),TRUE)</formula>
    </cfRule>
  </conditionalFormatting>
  <conditionalFormatting sqref="B48">
    <cfRule type="expression" dxfId="43" priority="23" stopIfTrue="1">
      <formula>IF(B48="",TRUE)</formula>
    </cfRule>
    <cfRule type="expression" dxfId="42" priority="26" stopIfTrue="1">
      <formula>IF(AND(COUNTIF(MetalSmelter,B48&amp;C48)=0,LEN(C48)&gt;0),TRUE,FALSE)</formula>
    </cfRule>
  </conditionalFormatting>
  <conditionalFormatting sqref="C48">
    <cfRule type="expression" dxfId="41" priority="21" stopIfTrue="1">
      <formula>IF(AND(B48&lt;&gt;"",C48=""),TRUE)</formula>
    </cfRule>
  </conditionalFormatting>
  <conditionalFormatting sqref="D48">
    <cfRule type="expression" dxfId="40" priority="27" stopIfTrue="1">
      <formula>IF(AND(LEN($C48)&gt;0,AND($C48&lt;&gt;"Smelter Not Listed",ISBLANK($D48))),1,0)</formula>
    </cfRule>
    <cfRule type="expression" dxfId="39" priority="28" stopIfTrue="1">
      <formula>IF(AND(D48="",$C48=$X$4),TRUE)</formula>
    </cfRule>
    <cfRule type="expression" dxfId="38" priority="29" stopIfTrue="1">
      <formula>IF(FIND("!",D48),TRUE)</formula>
    </cfRule>
  </conditionalFormatting>
  <conditionalFormatting sqref="E48 R48">
    <cfRule type="expression" dxfId="37" priority="24" stopIfTrue="1">
      <formula>IF(AND(E48="",$C48=$X$4),TRUE)</formula>
    </cfRule>
    <cfRule type="expression" dxfId="36" priority="25" stopIfTrue="1">
      <formula>IF(FIND("!",E48),TRUE)</formula>
    </cfRule>
  </conditionalFormatting>
  <conditionalFormatting sqref="F48">
    <cfRule type="expression" dxfId="35" priority="22" stopIfTrue="1">
      <formula>IF(AND(LEN($A48)&gt;0,$A48&lt;&gt;$F48),TRUE,FALSE)</formula>
    </cfRule>
  </conditionalFormatting>
  <conditionalFormatting sqref="G48">
    <cfRule type="expression" dxfId="34" priority="30" stopIfTrue="1">
      <formula>IF(FIND("Enter smelter details",G48),TRUE)</formula>
    </cfRule>
  </conditionalFormatting>
  <conditionalFormatting sqref="B49:B54">
    <cfRule type="expression" dxfId="33" priority="13" stopIfTrue="1">
      <formula>IF(B49="",TRUE)</formula>
    </cfRule>
    <cfRule type="expression" dxfId="32" priority="16" stopIfTrue="1">
      <formula>IF(AND(COUNTIF(MetalSmelter,B49&amp;C49)=0,LEN(C49)&gt;0),TRUE,FALSE)</formula>
    </cfRule>
  </conditionalFormatting>
  <conditionalFormatting sqref="C49:C54">
    <cfRule type="expression" dxfId="31" priority="11" stopIfTrue="1">
      <formula>IF(AND(B49&lt;&gt;"",C49=""),TRUE)</formula>
    </cfRule>
  </conditionalFormatting>
  <conditionalFormatting sqref="D49:D54">
    <cfRule type="expression" dxfId="30" priority="17" stopIfTrue="1">
      <formula>IF(AND(LEN($C49)&gt;0,AND($C49&lt;&gt;"Smelter Not Listed",ISBLANK($D49))),1,0)</formula>
    </cfRule>
    <cfRule type="expression" dxfId="29" priority="18" stopIfTrue="1">
      <formula>IF(AND(D49="",$C49=$X$4),TRUE)</formula>
    </cfRule>
    <cfRule type="expression" dxfId="28" priority="19" stopIfTrue="1">
      <formula>IF(FIND("!",D49),TRUE)</formula>
    </cfRule>
  </conditionalFormatting>
  <conditionalFormatting sqref="E49:E54 R49:R54">
    <cfRule type="expression" dxfId="27" priority="14" stopIfTrue="1">
      <formula>IF(AND(E49="",$C49=$X$4),TRUE)</formula>
    </cfRule>
    <cfRule type="expression" dxfId="26" priority="15" stopIfTrue="1">
      <formula>IF(FIND("!",E49),TRUE)</formula>
    </cfRule>
  </conditionalFormatting>
  <conditionalFormatting sqref="F49:F54">
    <cfRule type="expression" dxfId="25" priority="12" stopIfTrue="1">
      <formula>IF(AND(LEN($A49)&gt;0,$A49&lt;&gt;$F49),TRUE,FALSE)</formula>
    </cfRule>
  </conditionalFormatting>
  <conditionalFormatting sqref="G49:G54">
    <cfRule type="expression" dxfId="24" priority="20" stopIfTrue="1">
      <formula>IF(FIND("Enter smelter details",G49),TRUE)</formula>
    </cfRule>
  </conditionalFormatting>
  <conditionalFormatting sqref="B55">
    <cfRule type="expression" dxfId="23" priority="3" stopIfTrue="1">
      <formula>IF(B55="",TRUE)</formula>
    </cfRule>
    <cfRule type="expression" dxfId="22" priority="6" stopIfTrue="1">
      <formula>IF(AND(COUNTIF(MetalSmelter,B55&amp;C55)=0,LEN(C55)&gt;0),TRUE,FALSE)</formula>
    </cfRule>
  </conditionalFormatting>
  <conditionalFormatting sqref="C55">
    <cfRule type="expression" dxfId="21" priority="1" stopIfTrue="1">
      <formula>IF(AND(B55&lt;&gt;"",C55=""),TRUE)</formula>
    </cfRule>
  </conditionalFormatting>
  <conditionalFormatting sqref="D55">
    <cfRule type="expression" dxfId="20" priority="7" stopIfTrue="1">
      <formula>IF(AND(LEN($C55)&gt;0,AND($C55&lt;&gt;"Smelter Not Listed",ISBLANK($D55))),1,0)</formula>
    </cfRule>
    <cfRule type="expression" dxfId="19" priority="8" stopIfTrue="1">
      <formula>IF(AND(D55="",$C55=$X$4),TRUE)</formula>
    </cfRule>
    <cfRule type="expression" dxfId="18" priority="9" stopIfTrue="1">
      <formula>IF(FIND("!",D55),TRUE)</formula>
    </cfRule>
  </conditionalFormatting>
  <conditionalFormatting sqref="E55 R55">
    <cfRule type="expression" dxfId="17" priority="4" stopIfTrue="1">
      <formula>IF(AND(E55="",$C55=$X$4),TRUE)</formula>
    </cfRule>
    <cfRule type="expression" dxfId="16" priority="5" stopIfTrue="1">
      <formula>IF(FIND("!",E55),TRUE)</formula>
    </cfRule>
  </conditionalFormatting>
  <conditionalFormatting sqref="F55">
    <cfRule type="expression" dxfId="15" priority="2" stopIfTrue="1">
      <formula>IF(AND(LEN($A55)&gt;0,$A55&lt;&gt;$F55),TRUE,FALSE)</formula>
    </cfRule>
  </conditionalFormatting>
  <conditionalFormatting sqref="G55">
    <cfRule type="expression" dxfId="14" priority="10" stopIfTrue="1">
      <formula>IF(FIND("Enter smelter details",G55),TRUE)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 P7: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8" stopIfTrue="1" id="{3A2C08C1-A3CB-4039-99D1-6146192A6F94}">
            <xm:f>IF(OR(AND(B5="Tantalum",Declaration!$P$38=""),AND(B5="Tin",Declaration!$P$39=""),AND(B5="Gold",Declaration!$P$40=""),AND(B5="Tungsten",Declaration!$P$41="")),TRUE,FALSE)</xm:f>
            <x14:dxf>
              <fill>
                <patternFill>
                  <bgColor rgb="FFFF0000"/>
                </patternFill>
              </fill>
            </x14:dxf>
          </x14:cfRule>
          <xm:sqref>B5:B6 B56:B2504</xm:sqref>
        </x14:conditionalFormatting>
        <x14:conditionalFormatting xmlns:xm="http://schemas.microsoft.com/office/excel/2006/main">
          <x14:cfRule type="expression" priority="96" stopIfTrue="1" id="{4DF03B03-3E0F-40B2-A5D1-B1DA6639A4FD}">
            <xm:f>IF(OR(AND(B5="Tantalum",Declaration!$P$38=""),AND(B5="Tin",Declaration!$P$39=""),AND(B5="Gold",Declaration!$P$40=""),AND(B5="Tungsten",Declaration!$P$41="")),TRUE,FALSE)</xm:f>
            <x14:dxf>
              <fill>
                <patternFill>
                  <bgColor rgb="FFFF0000"/>
                </patternFill>
              </fill>
            </x14:dxf>
          </x14:cfRule>
          <xm:sqref>C5:C6 C56:C2504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6" t="str">
        <f ca="1">OFFSET(L!$C$1,MATCH("Checker"&amp;ADDRESS(ROW(),COLUMN(),4),L!$A:$A,0)-1,SL,,)</f>
        <v>To ensure all required fields have been populated before submitting to your customers review form for any line items highlighted in red</v>
      </c>
      <c r="B1" s="416"/>
      <c r="C1" s="416"/>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Austria Technologie und Systemtechnik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sheet is valid for all products shipped by AT&amp;S Group to it's customers and reflects materials which remain on our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Theresa Gruber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t.gruber@ats.net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(+43) 3842 200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Alexandre Allaire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A.Allaire@ats.net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http://ats.net/company/corporate-social-responsibility/conflict-minerals/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8" t="str">
        <f ca="1">OFFSET(L!$C$1,MATCH("Product List"&amp;ADDRESS(ROW(),COLUMN(),4),L!$A:$A,0)-1,SL,,)</f>
        <v>Completion required only if reporting level "Product (or List of Products)" selected on the 'Declaration' worksheet.</v>
      </c>
      <c r="B1" s="419"/>
      <c r="C1" s="419"/>
      <c r="D1" s="41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7" t="s">
        <v>888</v>
      </c>
      <c r="C4" s="417"/>
      <c r="D4" s="41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20" t="str">
        <f ca="1">OFFSET(L!$C$1,MATCH("General"&amp;"Cpy",L!$A:$A,0)-1,SL,,)</f>
        <v>© 2024 Responsible Minerals Initiative. All rights reserved.</v>
      </c>
      <c r="C2006" s="420"/>
      <c r="D2006" s="420"/>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1">
      <c r="A2" s="422"/>
      <c r="B2" s="422"/>
      <c r="C2" s="422"/>
      <c r="D2" s="422"/>
      <c r="E2" s="422"/>
      <c r="F2" s="422"/>
      <c r="G2" s="422"/>
      <c r="H2" s="422"/>
      <c r="I2" s="422"/>
    </row>
    <row r="3" spans="1:11">
      <c r="A3" s="422"/>
      <c r="B3" s="422"/>
      <c r="C3" s="422"/>
      <c r="D3" s="422"/>
      <c r="E3" s="422"/>
      <c r="F3" s="422"/>
      <c r="G3" s="422"/>
      <c r="H3" s="422"/>
      <c r="I3" s="42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a54701f6-876b-4337-a24e-543e1bd311e6"/>
    <ds:schemaRef ds:uri="6e8a5f3d-031c-4996-804e-0e28298fe1e2"/>
    <ds:schemaRef ds:uri="http://schemas.microsoft.com/office/infopath/2007/PartnerControls"/>
    <ds:schemaRef ds:uri="http://purl.org/dc/elements/1.1/"/>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Gruber Theresa</cp:lastModifiedBy>
  <cp:lastPrinted>2015-04-21T20:47:43Z</cp:lastPrinted>
  <dcterms:created xsi:type="dcterms:W3CDTF">2010-06-21T21:00:23Z</dcterms:created>
  <dcterms:modified xsi:type="dcterms:W3CDTF">2024-05-16T06:43:07Z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